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1475" windowHeight="11640" activeTab="0"/>
  </bookViews>
  <sheets>
    <sheet name="Sheet1" sheetId="1" r:id="rId1"/>
    <sheet name="Sheet3" sheetId="2" r:id="rId2"/>
  </sheets>
  <definedNames>
    <definedName name="SelWidth">'Sheet1'!$R$36</definedName>
    <definedName name="Table">'Sheet1'!$V$3:$AK$40</definedName>
  </definedNames>
  <calcPr fullCalcOnLoad="1"/>
</workbook>
</file>

<file path=xl/sharedStrings.xml><?xml version="1.0" encoding="utf-8"?>
<sst xmlns="http://schemas.openxmlformats.org/spreadsheetml/2006/main" count="197" uniqueCount="118">
  <si>
    <t>Wardrobe Height</t>
  </si>
  <si>
    <t>Wirework. Elite Adjustable Wardrobe Frame- From 320 To 460mm, White</t>
  </si>
  <si>
    <t>AT41-55MMVB</t>
  </si>
  <si>
    <t>Wirework. Elite Adjustable Wardrobe Frame- From 870-1000mm. White</t>
  </si>
  <si>
    <t>AT97-110MMVB</t>
  </si>
  <si>
    <t>Wirework. Elite Wire Basket 305X510X151 (Wxdxh) With Plastic Clips</t>
  </si>
  <si>
    <t>Wirework. Elite Wire Basket 410X510X151 (Wxdxh) With Plastic Clips</t>
  </si>
  <si>
    <t>Wirework. Elite Wire Basket 490X510X151 (Wxdxh) With Plastic Clips</t>
  </si>
  <si>
    <t>Wirework. Elite Wire Basket 730X510X151 (Wxdxh) With Plastic Clips</t>
  </si>
  <si>
    <t>Wirework. Elite Shoe Wire Rack 390X510X200(Wxdxh) With Plastic Clips</t>
  </si>
  <si>
    <t>Wirework. Elite Shoe Wire Rack 470X510X200 (Wxdxh) With Plastic Clips, White</t>
  </si>
  <si>
    <t>Wirework. Elite Trouser Holder, Wire 455X510X103 (Wxdxh)</t>
  </si>
  <si>
    <t>Wirework. Elite Trouser Holder, Wire 719X510X103 (Wxdxh)</t>
  </si>
  <si>
    <t>Wirework. Elite Side Shoe Pull Out Unit With Three Wire Tiers, White left hand</t>
  </si>
  <si>
    <t>ASL3MMDXVBC</t>
  </si>
  <si>
    <t>Wirework. Elite Side Shoe Pull Out Unit With Three Wire Tiers, White right hand</t>
  </si>
  <si>
    <t>ASL3MMSXVBC</t>
  </si>
  <si>
    <t>Wirework. Elite Side Pull Out Tie And belt Holder, White</t>
  </si>
  <si>
    <t>APCLSPVBC</t>
  </si>
  <si>
    <t>Wirework. Elite Tie and belt organiser. Natural Beech</t>
  </si>
  <si>
    <t>ADLF</t>
  </si>
  <si>
    <t>Wirework. Elite Steel tray with beech base 86mm high. White</t>
  </si>
  <si>
    <t>Wirework. Elite Steel tray with beech base 148mm high. White</t>
  </si>
  <si>
    <t>Wirework. Elite Pull out pivoting mirror, White</t>
  </si>
  <si>
    <t>ASPEVBC</t>
  </si>
  <si>
    <t>Wirework. Elite Multipurpose tray for pull out pivoting mirror, White</t>
  </si>
  <si>
    <t>ATVP10VBC</t>
  </si>
  <si>
    <t>Wirework. Elite Laundry Basket, Wire With Fabric Bag 460X505X430(Wxdxh)</t>
  </si>
  <si>
    <t>Wirework. Elite Tufted mat 300 x 465mm</t>
  </si>
  <si>
    <t>ATT32</t>
  </si>
  <si>
    <t>Wirework. Elite Tufted matt 380 x 465mm</t>
  </si>
  <si>
    <t>ATT40</t>
  </si>
  <si>
    <t>Wirework. Elite Tufted matt 460 x 465mm</t>
  </si>
  <si>
    <t>ATT48</t>
  </si>
  <si>
    <t>Wirework. Elite Tufted matt 700 x 465mm</t>
  </si>
  <si>
    <t>ATT72</t>
  </si>
  <si>
    <t>Wirework. Elite Slip resistant transparent embossed rubber matt</t>
  </si>
  <si>
    <t>ATTS01</t>
  </si>
  <si>
    <t>Wirework. Elite Undershelf mounting bracket for Elite bedroom wirework</t>
  </si>
  <si>
    <t>ASUMMVB</t>
  </si>
  <si>
    <t>AWF</t>
  </si>
  <si>
    <t>INS</t>
  </si>
  <si>
    <t>ACC</t>
  </si>
  <si>
    <t>SMP</t>
  </si>
  <si>
    <t>From</t>
  </si>
  <si>
    <t>To</t>
  </si>
  <si>
    <t>Sort</t>
  </si>
  <si>
    <t>Code</t>
  </si>
  <si>
    <t>Type</t>
  </si>
  <si>
    <t>Description</t>
  </si>
  <si>
    <t>Price</t>
  </si>
  <si>
    <t>Width (mm)</t>
  </si>
  <si>
    <t>Height</t>
  </si>
  <si>
    <t>mm</t>
  </si>
  <si>
    <t>Yes</t>
  </si>
  <si>
    <t>Adjustable Frame</t>
  </si>
  <si>
    <t>Baskets</t>
  </si>
  <si>
    <t>Trouser Holder</t>
  </si>
  <si>
    <t>Shoe Rack</t>
  </si>
  <si>
    <t>Steel Tray</t>
  </si>
  <si>
    <t>Laundry Basket</t>
  </si>
  <si>
    <t>Option</t>
  </si>
  <si>
    <t>Fit</t>
  </si>
  <si>
    <t>Chosen</t>
  </si>
  <si>
    <t>No</t>
  </si>
  <si>
    <t>Actual Width Available</t>
  </si>
  <si>
    <t>Width</t>
  </si>
  <si>
    <t>Will It Fit?</t>
  </si>
  <si>
    <t>x</t>
  </si>
  <si>
    <t xml:space="preserve">ACF31ALC  </t>
  </si>
  <si>
    <t xml:space="preserve">ACF40ALC  </t>
  </si>
  <si>
    <t xml:space="preserve">ACF48ALC  </t>
  </si>
  <si>
    <t xml:space="preserve">ACF72ALC  </t>
  </si>
  <si>
    <t xml:space="preserve">APP46ALC  </t>
  </si>
  <si>
    <t xml:space="preserve">APP72ALC  </t>
  </si>
  <si>
    <t xml:space="preserve">AS40ALC  </t>
  </si>
  <si>
    <t xml:space="preserve">AS48ALC  </t>
  </si>
  <si>
    <t xml:space="preserve">ACCL32VB  </t>
  </si>
  <si>
    <t xml:space="preserve">ACVL32VB  </t>
  </si>
  <si>
    <t xml:space="preserve">APS46MALC  </t>
  </si>
  <si>
    <t>Part</t>
  </si>
  <si>
    <t>Height Of Pullout</t>
  </si>
  <si>
    <t>Make Selection</t>
  </si>
  <si>
    <t>Trouser Holders</t>
  </si>
  <si>
    <t>Shoe Racks</t>
  </si>
  <si>
    <t>Steel Trays</t>
  </si>
  <si>
    <t>Wardrobe Width (450-1000mm)</t>
  </si>
  <si>
    <t>Wirework. Multi Purpose Tray In Clear Pmma 100X440-550X40(Wxdxh)</t>
  </si>
  <si>
    <t>Multi-Purpose Tray</t>
  </si>
  <si>
    <t>305 x 510 x 151mm (wxdxh)</t>
  </si>
  <si>
    <t>490 x 510 x 151mm (wxdxh)</t>
  </si>
  <si>
    <t>730 x 510 x 151mm (wxdxh)</t>
  </si>
  <si>
    <t>455 x 510 x 103mm (wxdxh)</t>
  </si>
  <si>
    <t>719 x 510 x 103mm (wxdxh)</t>
  </si>
  <si>
    <t>390 x 510 x 200mm (wxdxh)</t>
  </si>
  <si>
    <t>470 x 510 x 200mm (wxdxh)</t>
  </si>
  <si>
    <t>305 x 510 x 148mm (wxdxh)</t>
  </si>
  <si>
    <t>305 x 510 x 86mm (wxdxh)</t>
  </si>
  <si>
    <t>100 x 440-550 x 40mm (wxdxh)</t>
  </si>
  <si>
    <t>460 x 505 x 430mm (wxdxh)</t>
  </si>
  <si>
    <t>320 x 525 x 85mm (wxdxh)</t>
  </si>
  <si>
    <t>240 x 525 x 85mm (wxdxh)</t>
  </si>
  <si>
    <t>Wirework. Plastic Tray Basket With Glazed Finish 240X525X85(wxdxh)</t>
  </si>
  <si>
    <t>Wirework. Plastic Tray Basket With Glazed Finish 320X525X85(Wxdxh)</t>
  </si>
  <si>
    <t>Plastic Storage Tray</t>
  </si>
  <si>
    <t xml:space="preserve">AVP10T  </t>
  </si>
  <si>
    <t xml:space="preserve">AVP24  </t>
  </si>
  <si>
    <t xml:space="preserve">AVP32  </t>
  </si>
  <si>
    <r>
      <t>Multi-Purpose Tray</t>
    </r>
    <r>
      <rPr>
        <sz val="12"/>
        <color indexed="8"/>
        <rFont val="Calibri"/>
        <family val="2"/>
      </rPr>
      <t>*</t>
    </r>
  </si>
  <si>
    <r>
      <t>Plastic Storage Tray</t>
    </r>
    <r>
      <rPr>
        <sz val="12"/>
        <color indexed="8"/>
        <rFont val="Calibri"/>
        <family val="2"/>
      </rPr>
      <t>*</t>
    </r>
  </si>
  <si>
    <t>Width Available For Inserts</t>
  </si>
  <si>
    <t>AT55-69MMVB</t>
  </si>
  <si>
    <t>Wirework. Elite Adjustable Wardrobe Frame- From 460 To 600mm. White</t>
  </si>
  <si>
    <t>AT69-83MMVB</t>
  </si>
  <si>
    <t>Wirework. Elite Adjustable Wardrobe Frame- From 590-730mm. White</t>
  </si>
  <si>
    <t>AT83-97MMVB</t>
  </si>
  <si>
    <t>Wirework. Elite Adjustable Wardrobe Frame- From 740 To 910mm, White</t>
  </si>
  <si>
    <t>Parts &amp; Product Codes You Will Need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</si>
</sst>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_ ;[Red]\-0\ "/>
  </numFmts>
  <fonts count="60">
    <font>
      <sz val="11"/>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0"/>
      <name val="Calibri"/>
      <family val="2"/>
    </font>
    <font>
      <sz val="11"/>
      <color indexed="36"/>
      <name val="Calibri"/>
      <family val="2"/>
    </font>
    <font>
      <sz val="11"/>
      <name val="Calibri"/>
      <family val="2"/>
    </font>
    <font>
      <b/>
      <sz val="14"/>
      <color indexed="8"/>
      <name val="Calibri"/>
      <family val="2"/>
    </font>
    <font>
      <b/>
      <sz val="12"/>
      <name val="Calibri"/>
      <family val="2"/>
    </font>
    <font>
      <b/>
      <sz val="14"/>
      <name val="Calibri"/>
      <family val="2"/>
    </font>
    <font>
      <b/>
      <sz val="12"/>
      <color indexed="8"/>
      <name val="Calibri"/>
      <family val="2"/>
    </font>
    <font>
      <b/>
      <sz val="26"/>
      <color indexed="8"/>
      <name val="Calibri"/>
      <family val="2"/>
    </font>
    <font>
      <sz val="8"/>
      <name val="Tahoma"/>
      <family val="2"/>
    </font>
    <font>
      <sz val="14"/>
      <color indexed="8"/>
      <name val="Calibri"/>
      <family val="0"/>
    </font>
    <font>
      <sz val="10"/>
      <color indexed="8"/>
      <name val="Calibri"/>
      <family val="0"/>
    </font>
    <font>
      <b/>
      <sz val="20"/>
      <color indexed="8"/>
      <name val="Calibri"/>
      <family val="0"/>
    </font>
    <font>
      <sz val="20"/>
      <color indexed="8"/>
      <name val="Calibri"/>
      <family val="0"/>
    </font>
    <font>
      <b/>
      <sz val="16"/>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11"/>
      <color rgb="FF0070C0"/>
      <name val="Calibri"/>
      <family val="2"/>
    </font>
    <font>
      <sz val="11"/>
      <color rgb="FF7030A0"/>
      <name val="Calibri"/>
      <family val="2"/>
    </font>
    <font>
      <b/>
      <sz val="14"/>
      <color theme="1"/>
      <name val="Calibri"/>
      <family val="2"/>
    </font>
    <font>
      <b/>
      <sz val="12"/>
      <color theme="1"/>
      <name val="Calibri"/>
      <family val="2"/>
    </font>
    <font>
      <sz val="12"/>
      <color theme="1"/>
      <name val="Calibri"/>
      <family val="2"/>
    </font>
    <font>
      <b/>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slantDashDot"/>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5">
    <xf numFmtId="0" fontId="0" fillId="0" borderId="0" xfId="0" applyFont="1" applyAlignment="1">
      <alignment/>
    </xf>
    <xf numFmtId="0" fontId="0" fillId="0" borderId="0" xfId="0" applyAlignment="1">
      <alignment horizontal="center"/>
    </xf>
    <xf numFmtId="0" fontId="51" fillId="0" borderId="0" xfId="0" applyFont="1" applyAlignment="1">
      <alignment/>
    </xf>
    <xf numFmtId="0" fontId="51" fillId="0" borderId="0" xfId="0" applyFont="1" applyAlignment="1">
      <alignment horizontal="center"/>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52" fillId="0" borderId="12" xfId="0" applyFont="1" applyBorder="1" applyAlignment="1">
      <alignment horizontal="center"/>
    </xf>
    <xf numFmtId="0" fontId="52" fillId="0" borderId="0" xfId="0" applyFont="1" applyBorder="1" applyAlignment="1">
      <alignment/>
    </xf>
    <xf numFmtId="0" fontId="52" fillId="0" borderId="0" xfId="0" applyFont="1" applyBorder="1" applyAlignment="1">
      <alignment horizontal="center"/>
    </xf>
    <xf numFmtId="8" fontId="52" fillId="0" borderId="0" xfId="0" applyNumberFormat="1" applyFont="1" applyBorder="1" applyAlignment="1">
      <alignment horizontal="center"/>
    </xf>
    <xf numFmtId="1" fontId="5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13" xfId="0" applyBorder="1" applyAlignment="1">
      <alignment/>
    </xf>
    <xf numFmtId="0" fontId="53" fillId="0" borderId="12" xfId="0" applyFont="1" applyBorder="1" applyAlignment="1">
      <alignment horizontal="center"/>
    </xf>
    <xf numFmtId="0" fontId="53" fillId="0" borderId="0" xfId="0" applyFont="1" applyBorder="1" applyAlignment="1">
      <alignment/>
    </xf>
    <xf numFmtId="0" fontId="53" fillId="0" borderId="0" xfId="0" applyFont="1" applyBorder="1" applyAlignment="1">
      <alignment horizontal="center"/>
    </xf>
    <xf numFmtId="8" fontId="53" fillId="0" borderId="0" xfId="0" applyNumberFormat="1" applyFont="1" applyBorder="1" applyAlignment="1">
      <alignment horizontal="center"/>
    </xf>
    <xf numFmtId="1" fontId="53" fillId="0" borderId="0" xfId="0" applyNumberFormat="1" applyFont="1" applyBorder="1" applyAlignment="1">
      <alignment horizontal="center"/>
    </xf>
    <xf numFmtId="0" fontId="54" fillId="0" borderId="12" xfId="0" applyFont="1" applyBorder="1" applyAlignment="1">
      <alignment horizontal="center"/>
    </xf>
    <xf numFmtId="0" fontId="54" fillId="0" borderId="0" xfId="0" applyFont="1" applyBorder="1" applyAlignment="1">
      <alignment/>
    </xf>
    <xf numFmtId="0" fontId="54" fillId="0" borderId="0" xfId="0" applyFont="1" applyBorder="1" applyAlignment="1">
      <alignment horizontal="center"/>
    </xf>
    <xf numFmtId="8" fontId="54" fillId="0" borderId="0" xfId="0" applyNumberFormat="1" applyFont="1" applyBorder="1" applyAlignment="1">
      <alignment horizontal="center"/>
    </xf>
    <xf numFmtId="1" fontId="54" fillId="0" borderId="0" xfId="0" applyNumberFormat="1" applyFont="1" applyBorder="1" applyAlignment="1">
      <alignment horizontal="center"/>
    </xf>
    <xf numFmtId="0" fontId="55" fillId="0" borderId="12" xfId="0" applyFont="1" applyBorder="1" applyAlignment="1">
      <alignment horizontal="center"/>
    </xf>
    <xf numFmtId="0" fontId="55" fillId="0" borderId="0" xfId="0" applyFont="1" applyBorder="1" applyAlignment="1">
      <alignment/>
    </xf>
    <xf numFmtId="0" fontId="55" fillId="0" borderId="0" xfId="0" applyFont="1" applyBorder="1" applyAlignment="1">
      <alignment horizontal="center"/>
    </xf>
    <xf numFmtId="8" fontId="55" fillId="0" borderId="0" xfId="0" applyNumberFormat="1" applyFont="1" applyBorder="1" applyAlignment="1">
      <alignment horizontal="center"/>
    </xf>
    <xf numFmtId="1" fontId="55" fillId="0" borderId="0" xfId="0" applyNumberFormat="1" applyFont="1" applyBorder="1" applyAlignment="1">
      <alignment horizontal="center"/>
    </xf>
    <xf numFmtId="0" fontId="55" fillId="0" borderId="14" xfId="0" applyFont="1" applyBorder="1" applyAlignment="1">
      <alignment horizontal="center"/>
    </xf>
    <xf numFmtId="0" fontId="55" fillId="0" borderId="15" xfId="0" applyFont="1" applyBorder="1" applyAlignment="1">
      <alignment/>
    </xf>
    <xf numFmtId="0" fontId="55" fillId="0" borderId="15" xfId="0" applyFont="1" applyBorder="1" applyAlignment="1">
      <alignment horizontal="center"/>
    </xf>
    <xf numFmtId="8" fontId="55" fillId="0" borderId="15" xfId="0" applyNumberFormat="1" applyFont="1" applyBorder="1" applyAlignment="1">
      <alignment horizontal="center"/>
    </xf>
    <xf numFmtId="1" fontId="55" fillId="0" borderId="15" xfId="0" applyNumberFormat="1" applyFont="1"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0" borderId="16" xfId="0" applyBorder="1" applyAlignment="1">
      <alignment/>
    </xf>
    <xf numFmtId="0" fontId="53" fillId="0" borderId="17" xfId="0" applyFont="1" applyBorder="1" applyAlignment="1">
      <alignment horizontal="center"/>
    </xf>
    <xf numFmtId="0" fontId="53" fillId="0" borderId="10" xfId="0" applyFont="1" applyBorder="1" applyAlignment="1">
      <alignment horizontal="center"/>
    </xf>
    <xf numFmtId="0" fontId="53" fillId="0" borderId="10" xfId="0" applyFont="1" applyBorder="1" applyAlignment="1">
      <alignment/>
    </xf>
    <xf numFmtId="8" fontId="53" fillId="0" borderId="10" xfId="0" applyNumberFormat="1" applyFont="1" applyBorder="1" applyAlignment="1">
      <alignment horizontal="center"/>
    </xf>
    <xf numFmtId="1" fontId="53" fillId="0" borderId="10" xfId="0" applyNumberFormat="1" applyFont="1" applyBorder="1" applyAlignment="1">
      <alignment horizontal="center"/>
    </xf>
    <xf numFmtId="0" fontId="23" fillId="0" borderId="10"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19" xfId="0" applyFont="1" applyBorder="1" applyAlignment="1">
      <alignment/>
    </xf>
    <xf numFmtId="1" fontId="51" fillId="0" borderId="19" xfId="0" applyNumberFormat="1" applyFont="1" applyBorder="1" applyAlignment="1">
      <alignment horizontal="center"/>
    </xf>
    <xf numFmtId="0" fontId="0" fillId="0" borderId="19" xfId="0" applyBorder="1" applyAlignment="1">
      <alignment/>
    </xf>
    <xf numFmtId="0" fontId="0" fillId="0" borderId="20" xfId="0" applyBorder="1" applyAlignment="1">
      <alignment/>
    </xf>
    <xf numFmtId="0" fontId="51" fillId="0" borderId="13" xfId="0" applyFont="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2" xfId="0" applyFont="1" applyBorder="1" applyAlignment="1">
      <alignment horizontal="center"/>
    </xf>
    <xf numFmtId="0" fontId="51" fillId="0" borderId="12" xfId="0" applyFont="1" applyBorder="1" applyAlignment="1">
      <alignment horizontal="center"/>
    </xf>
    <xf numFmtId="0" fontId="55" fillId="0" borderId="13"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51" fillId="0" borderId="0" xfId="0" applyFont="1" applyBorder="1" applyAlignment="1">
      <alignment horizontal="center"/>
    </xf>
    <xf numFmtId="0" fontId="56" fillId="0" borderId="21" xfId="0" applyFont="1" applyBorder="1" applyAlignment="1">
      <alignment horizontal="center" vertical="center"/>
    </xf>
    <xf numFmtId="0" fontId="0" fillId="0" borderId="19" xfId="0" applyBorder="1" applyAlignment="1">
      <alignment horizontal="center"/>
    </xf>
    <xf numFmtId="0" fontId="0" fillId="0" borderId="0" xfId="0" applyFont="1" applyBorder="1" applyAlignment="1">
      <alignment horizontal="center"/>
    </xf>
    <xf numFmtId="0" fontId="0" fillId="0" borderId="22" xfId="0" applyBorder="1" applyAlignment="1">
      <alignment/>
    </xf>
    <xf numFmtId="0" fontId="0" fillId="0" borderId="22" xfId="0" applyBorder="1" applyAlignment="1">
      <alignment horizontal="center"/>
    </xf>
    <xf numFmtId="0" fontId="0" fillId="32" borderId="12" xfId="0" applyFill="1" applyBorder="1" applyAlignment="1">
      <alignment/>
    </xf>
    <xf numFmtId="0" fontId="0" fillId="32" borderId="14" xfId="0" applyFill="1" applyBorder="1" applyAlignment="1">
      <alignment/>
    </xf>
    <xf numFmtId="0" fontId="0" fillId="32" borderId="14" xfId="0" applyFont="1" applyFill="1" applyBorder="1" applyAlignment="1">
      <alignment/>
    </xf>
    <xf numFmtId="0" fontId="25" fillId="33" borderId="18" xfId="0" applyFont="1" applyFill="1" applyBorder="1" applyAlignment="1">
      <alignment horizontal="center" vertical="center"/>
    </xf>
    <xf numFmtId="0" fontId="26" fillId="33" borderId="18" xfId="0" applyFont="1" applyFill="1" applyBorder="1" applyAlignment="1">
      <alignment horizontal="center" vertical="center"/>
    </xf>
    <xf numFmtId="0" fontId="51" fillId="3" borderId="23" xfId="0" applyFont="1" applyFill="1" applyBorder="1" applyAlignment="1">
      <alignment/>
    </xf>
    <xf numFmtId="0" fontId="0" fillId="4" borderId="12" xfId="0" applyFont="1" applyFill="1" applyBorder="1" applyAlignment="1">
      <alignment/>
    </xf>
    <xf numFmtId="0" fontId="0" fillId="4" borderId="24" xfId="0" applyFill="1" applyBorder="1" applyAlignment="1">
      <alignment horizontal="center"/>
    </xf>
    <xf numFmtId="0" fontId="0" fillId="4" borderId="14" xfId="0" applyFont="1" applyFill="1" applyBorder="1" applyAlignment="1">
      <alignment/>
    </xf>
    <xf numFmtId="0" fontId="0" fillId="4" borderId="25" xfId="0" applyFill="1" applyBorder="1" applyAlignment="1">
      <alignment horizontal="center"/>
    </xf>
    <xf numFmtId="0" fontId="0" fillId="0" borderId="0" xfId="0" applyAlignment="1">
      <alignment horizontal="center"/>
    </xf>
    <xf numFmtId="164" fontId="57" fillId="33" borderId="21" xfId="0" applyNumberFormat="1" applyFont="1" applyFill="1" applyBorder="1" applyAlignment="1">
      <alignment horizontal="center" vertical="center"/>
    </xf>
    <xf numFmtId="0" fontId="0" fillId="32" borderId="25" xfId="0" applyFill="1" applyBorder="1" applyAlignment="1" applyProtection="1">
      <alignment horizontal="center"/>
      <protection locked="0"/>
    </xf>
    <xf numFmtId="0" fontId="0" fillId="32" borderId="21"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51" fillId="3" borderId="21" xfId="0" applyFont="1" applyFill="1" applyBorder="1" applyAlignment="1">
      <alignment/>
    </xf>
    <xf numFmtId="0" fontId="53" fillId="0" borderId="14" xfId="0" applyFont="1" applyBorder="1" applyAlignment="1">
      <alignment horizontal="center"/>
    </xf>
    <xf numFmtId="0" fontId="53" fillId="0" borderId="15" xfId="0" applyFont="1" applyBorder="1" applyAlignment="1">
      <alignment horizontal="center"/>
    </xf>
    <xf numFmtId="0" fontId="53" fillId="0" borderId="15" xfId="0" applyFont="1" applyBorder="1" applyAlignment="1">
      <alignment/>
    </xf>
    <xf numFmtId="8" fontId="53" fillId="0" borderId="15" xfId="0" applyNumberFormat="1" applyFont="1" applyBorder="1" applyAlignment="1">
      <alignment horizontal="center"/>
    </xf>
    <xf numFmtId="1" fontId="53" fillId="0" borderId="15" xfId="0" applyNumberFormat="1" applyFont="1"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57" fillId="33" borderId="18" xfId="0" applyFont="1" applyFill="1" applyBorder="1" applyAlignment="1">
      <alignment horizontal="center" vertical="center"/>
    </xf>
    <xf numFmtId="0" fontId="58" fillId="33" borderId="20" xfId="0" applyFont="1" applyFill="1" applyBorder="1" applyAlignment="1">
      <alignment horizontal="center" vertical="center"/>
    </xf>
    <xf numFmtId="0" fontId="57" fillId="16" borderId="18" xfId="0" applyFont="1" applyFill="1" applyBorder="1" applyAlignment="1">
      <alignment horizontal="center" vertical="center"/>
    </xf>
    <xf numFmtId="0" fontId="0" fillId="16" borderId="20" xfId="0" applyFill="1" applyBorder="1" applyAlignment="1">
      <alignment horizontal="center" vertical="center"/>
    </xf>
    <xf numFmtId="0" fontId="59" fillId="0" borderId="0" xfId="0" applyFont="1" applyAlignment="1">
      <alignment horizontal="center"/>
    </xf>
    <xf numFmtId="0" fontId="0" fillId="0" borderId="0" xfId="0" applyAlignment="1">
      <alignment horizontal="center"/>
    </xf>
    <xf numFmtId="0" fontId="5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auto="1"/>
      </font>
    </dxf>
    <dxf>
      <font>
        <b/>
        <i val="0"/>
        <name val="Cambria"/>
        <color rgb="FFFFFFCC"/>
      </font>
    </dxf>
    <dxf>
      <font>
        <b/>
        <i val="0"/>
        <color rgb="FF00B050"/>
      </font>
    </dxf>
    <dxf>
      <font>
        <b/>
        <i val="0"/>
        <color rgb="FF00B050"/>
      </font>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border/>
    </dxf>
    <dxf>
      <font>
        <b/>
        <i val="0"/>
        <color theme="0"/>
      </font>
      <fill>
        <patternFill>
          <bgColor rgb="FF00B050"/>
        </patternFill>
      </fill>
      <border/>
    </dxf>
    <dxf>
      <font>
        <b/>
        <i val="0"/>
        <color rgb="FF00B050"/>
      </font>
      <border/>
    </dxf>
    <dxf>
      <font>
        <b/>
        <i val="0"/>
        <color rgb="FFFFFFCC"/>
      </font>
      <border/>
    </dxf>
    <dxf>
      <font>
        <b/>
        <i val="0"/>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xdr:row>
      <xdr:rowOff>9525</xdr:rowOff>
    </xdr:from>
    <xdr:to>
      <xdr:col>13</xdr:col>
      <xdr:colOff>771525</xdr:colOff>
      <xdr:row>2</xdr:row>
      <xdr:rowOff>190500</xdr:rowOff>
    </xdr:to>
    <xdr:sp>
      <xdr:nvSpPr>
        <xdr:cNvPr id="1" name="TextBox 1"/>
        <xdr:cNvSpPr txBox="1">
          <a:spLocks noChangeArrowheads="1"/>
        </xdr:cNvSpPr>
      </xdr:nvSpPr>
      <xdr:spPr>
        <a:xfrm>
          <a:off x="4171950" y="219075"/>
          <a:ext cx="4476750" cy="390525"/>
        </a:xfrm>
        <a:prstGeom prst="rect">
          <a:avLst/>
        </a:prstGeom>
        <a:solidFill>
          <a:srgbClr val="F2DCDB"/>
        </a:solidFill>
        <a:ln w="9525" cmpd="sng">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STEP</a:t>
          </a:r>
          <a:r>
            <a:rPr lang="en-US" cap="none" sz="1400" b="1" i="0" u="none" baseline="0">
              <a:solidFill>
                <a:srgbClr val="000000"/>
              </a:solidFill>
              <a:latin typeface="Calibri"/>
              <a:ea typeface="Calibri"/>
              <a:cs typeface="Calibri"/>
            </a:rPr>
            <a:t> 1: Enter The Dimensions Of Your Wardrobe</a:t>
          </a:r>
        </a:p>
      </xdr:txBody>
    </xdr:sp>
    <xdr:clientData/>
  </xdr:twoCellAnchor>
  <xdr:twoCellAnchor>
    <xdr:from>
      <xdr:col>6</xdr:col>
      <xdr:colOff>457200</xdr:colOff>
      <xdr:row>5</xdr:row>
      <xdr:rowOff>200025</xdr:rowOff>
    </xdr:from>
    <xdr:to>
      <xdr:col>14</xdr:col>
      <xdr:colOff>0</xdr:colOff>
      <xdr:row>36</xdr:row>
      <xdr:rowOff>190500</xdr:rowOff>
    </xdr:to>
    <xdr:sp>
      <xdr:nvSpPr>
        <xdr:cNvPr id="2" name="TextBox 3"/>
        <xdr:cNvSpPr txBox="1">
          <a:spLocks noChangeArrowheads="1"/>
        </xdr:cNvSpPr>
      </xdr:nvSpPr>
      <xdr:spPr>
        <a:xfrm>
          <a:off x="4181475" y="1038225"/>
          <a:ext cx="4476750" cy="6486525"/>
        </a:xfrm>
        <a:prstGeom prst="rect">
          <a:avLst/>
        </a:prstGeom>
        <a:solidFill>
          <a:srgbClr val="FFFFCC"/>
        </a:solidFill>
        <a:ln w="12700" cmpd="sng">
          <a:solidFill>
            <a:srgbClr val="000000"/>
          </a:solidFill>
          <a:headEnd type="none"/>
          <a:tailEnd type="none"/>
        </a:ln>
      </xdr:spPr>
      <xdr:txBody>
        <a:bodyPr vertOverflow="clip" wrap="square" lIns="144000" tIns="144000" rIns="144000" bIns="144000"/>
        <a:p>
          <a:pPr algn="l">
            <a:defRPr/>
          </a:pPr>
          <a:r>
            <a:rPr lang="en-US" cap="none" sz="1400" b="1" i="0" u="none" baseline="0">
              <a:solidFill>
                <a:srgbClr val="000000"/>
              </a:solidFill>
              <a:latin typeface="Calibri"/>
              <a:ea typeface="Calibri"/>
              <a:cs typeface="Calibri"/>
            </a:rPr>
            <a:t>STEP</a:t>
          </a:r>
          <a:r>
            <a:rPr lang="en-US" cap="none" sz="1400" b="1" i="0" u="none" baseline="0">
              <a:solidFill>
                <a:srgbClr val="000000"/>
              </a:solidFill>
              <a:latin typeface="Calibri"/>
              <a:ea typeface="Calibri"/>
              <a:cs typeface="Calibri"/>
            </a:rPr>
            <a:t> 2: Choose  Which Inserts You Would Like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Choose from Baskets, Trouser Holders, Shoe Racks, Steel Trays or a Laundry Basket.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Just click next to the insert you would like and pick Yes from the dropdown menu. Any inserts that are too wide to fit with the one you have already chosen will dissapear.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You can check at the bottom how much width is left at any time and adjust the inserts accordingly until you have maximised the space available.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If you go over the available width, the green "Yes"box will change to a red "No" box to let you know your selection is too wide for your wardrobe.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This calculator works out the width and height of individual pullouts. Once you're happy with your first pull out, start again and find other combinations of inserts for your other pullouts.
</a:t>
          </a:r>
          <a:r>
            <a:rPr lang="en-US" cap="none" sz="14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*Part of the Vibo standard wirework range (Not Elite)</a:t>
          </a:r>
        </a:p>
      </xdr:txBody>
    </xdr:sp>
    <xdr:clientData/>
  </xdr:twoCellAnchor>
  <xdr:twoCellAnchor>
    <xdr:from>
      <xdr:col>6</xdr:col>
      <xdr:colOff>447675</xdr:colOff>
      <xdr:row>39</xdr:row>
      <xdr:rowOff>0</xdr:rowOff>
    </xdr:from>
    <xdr:to>
      <xdr:col>14</xdr:col>
      <xdr:colOff>0</xdr:colOff>
      <xdr:row>47</xdr:row>
      <xdr:rowOff>200025</xdr:rowOff>
    </xdr:to>
    <xdr:sp>
      <xdr:nvSpPr>
        <xdr:cNvPr id="3" name="TextBox 4"/>
        <xdr:cNvSpPr txBox="1">
          <a:spLocks noChangeArrowheads="1"/>
        </xdr:cNvSpPr>
      </xdr:nvSpPr>
      <xdr:spPr>
        <a:xfrm>
          <a:off x="4171950" y="7962900"/>
          <a:ext cx="4486275" cy="1876425"/>
        </a:xfrm>
        <a:prstGeom prst="rect">
          <a:avLst/>
        </a:prstGeom>
        <a:solidFill>
          <a:srgbClr val="EBF1DE"/>
        </a:solidFill>
        <a:ln w="9525" cmpd="sng">
          <a:solidFill>
            <a:srgbClr val="000000"/>
          </a:solidFill>
          <a:headEnd type="none"/>
          <a:tailEnd type="none"/>
        </a:ln>
      </xdr:spPr>
      <xdr:txBody>
        <a:bodyPr vertOverflow="clip" wrap="square" lIns="144000" tIns="144000" rIns="144000" bIns="144000"/>
        <a:p>
          <a:pPr algn="l">
            <a:defRPr/>
          </a:pPr>
          <a:r>
            <a:rPr lang="en-US" cap="none" sz="1400" b="1" i="0" u="none" baseline="0">
              <a:solidFill>
                <a:srgbClr val="000000"/>
              </a:solidFill>
              <a:latin typeface="Calibri"/>
              <a:ea typeface="Calibri"/>
              <a:cs typeface="Calibri"/>
            </a:rPr>
            <a:t>STEP</a:t>
          </a:r>
          <a:r>
            <a:rPr lang="en-US" cap="none" sz="1400" b="1" i="0" u="none" baseline="0">
              <a:solidFill>
                <a:srgbClr val="000000"/>
              </a:solidFill>
              <a:latin typeface="Calibri"/>
              <a:ea typeface="Calibri"/>
              <a:cs typeface="Calibri"/>
            </a:rPr>
            <a:t> 3: Order Your Parts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part numbers you need to create your pullout are displayed to the right...</a:t>
          </a:r>
        </a:p>
      </xdr:txBody>
    </xdr:sp>
    <xdr:clientData/>
  </xdr:twoCellAnchor>
  <xdr:twoCellAnchor editAs="oneCell">
    <xdr:from>
      <xdr:col>39</xdr:col>
      <xdr:colOff>485775</xdr:colOff>
      <xdr:row>0</xdr:row>
      <xdr:rowOff>85725</xdr:rowOff>
    </xdr:from>
    <xdr:to>
      <xdr:col>45</xdr:col>
      <xdr:colOff>180975</xdr:colOff>
      <xdr:row>7</xdr:row>
      <xdr:rowOff>142875</xdr:rowOff>
    </xdr:to>
    <xdr:pic>
      <xdr:nvPicPr>
        <xdr:cNvPr id="4" name="Picture 5"/>
        <xdr:cNvPicPr preferRelativeResize="1">
          <a:picLocks noChangeAspect="1"/>
        </xdr:cNvPicPr>
      </xdr:nvPicPr>
      <xdr:blipFill>
        <a:blip r:embed="rId1"/>
        <a:stretch>
          <a:fillRect/>
        </a:stretch>
      </xdr:blipFill>
      <xdr:spPr>
        <a:xfrm>
          <a:off x="12887325" y="85725"/>
          <a:ext cx="3352800" cy="1314450"/>
        </a:xfrm>
        <a:prstGeom prst="rect">
          <a:avLst/>
        </a:prstGeom>
        <a:noFill/>
        <a:ln w="9525" cmpd="sng">
          <a:noFill/>
        </a:ln>
      </xdr:spPr>
    </xdr:pic>
    <xdr:clientData/>
  </xdr:twoCellAnchor>
  <xdr:twoCellAnchor editAs="oneCell">
    <xdr:from>
      <xdr:col>39</xdr:col>
      <xdr:colOff>304800</xdr:colOff>
      <xdr:row>12</xdr:row>
      <xdr:rowOff>190500</xdr:rowOff>
    </xdr:from>
    <xdr:to>
      <xdr:col>45</xdr:col>
      <xdr:colOff>447675</xdr:colOff>
      <xdr:row>22</xdr:row>
      <xdr:rowOff>190500</xdr:rowOff>
    </xdr:to>
    <xdr:pic>
      <xdr:nvPicPr>
        <xdr:cNvPr id="5" name="Picture 6"/>
        <xdr:cNvPicPr preferRelativeResize="1">
          <a:picLocks noChangeAspect="1"/>
        </xdr:cNvPicPr>
      </xdr:nvPicPr>
      <xdr:blipFill>
        <a:blip r:embed="rId2"/>
        <a:stretch>
          <a:fillRect/>
        </a:stretch>
      </xdr:blipFill>
      <xdr:spPr>
        <a:xfrm>
          <a:off x="12706350" y="2495550"/>
          <a:ext cx="3800475" cy="2095500"/>
        </a:xfrm>
        <a:prstGeom prst="rect">
          <a:avLst/>
        </a:prstGeom>
        <a:noFill/>
        <a:ln w="9525" cmpd="sng">
          <a:noFill/>
        </a:ln>
      </xdr:spPr>
    </xdr:pic>
    <xdr:clientData/>
  </xdr:twoCellAnchor>
  <xdr:twoCellAnchor editAs="oneCell">
    <xdr:from>
      <xdr:col>0</xdr:col>
      <xdr:colOff>209550</xdr:colOff>
      <xdr:row>25</xdr:row>
      <xdr:rowOff>180975</xdr:rowOff>
    </xdr:from>
    <xdr:to>
      <xdr:col>6</xdr:col>
      <xdr:colOff>257175</xdr:colOff>
      <xdr:row>35</xdr:row>
      <xdr:rowOff>180975</xdr:rowOff>
    </xdr:to>
    <xdr:pic>
      <xdr:nvPicPr>
        <xdr:cNvPr id="6" name="Picture 7"/>
        <xdr:cNvPicPr preferRelativeResize="1">
          <a:picLocks noChangeAspect="1"/>
        </xdr:cNvPicPr>
      </xdr:nvPicPr>
      <xdr:blipFill>
        <a:blip r:embed="rId3"/>
        <a:stretch>
          <a:fillRect/>
        </a:stretch>
      </xdr:blipFill>
      <xdr:spPr>
        <a:xfrm>
          <a:off x="209550" y="5210175"/>
          <a:ext cx="3771900" cy="2095500"/>
        </a:xfrm>
        <a:prstGeom prst="rect">
          <a:avLst/>
        </a:prstGeom>
        <a:noFill/>
        <a:ln w="9525" cmpd="sng">
          <a:noFill/>
        </a:ln>
      </xdr:spPr>
    </xdr:pic>
    <xdr:clientData/>
  </xdr:twoCellAnchor>
  <xdr:twoCellAnchor editAs="oneCell">
    <xdr:from>
      <xdr:col>0</xdr:col>
      <xdr:colOff>200025</xdr:colOff>
      <xdr:row>13</xdr:row>
      <xdr:rowOff>9525</xdr:rowOff>
    </xdr:from>
    <xdr:to>
      <xdr:col>6</xdr:col>
      <xdr:colOff>228600</xdr:colOff>
      <xdr:row>22</xdr:row>
      <xdr:rowOff>180975</xdr:rowOff>
    </xdr:to>
    <xdr:pic>
      <xdr:nvPicPr>
        <xdr:cNvPr id="7" name="Picture 8"/>
        <xdr:cNvPicPr preferRelativeResize="1">
          <a:picLocks noChangeAspect="1"/>
        </xdr:cNvPicPr>
      </xdr:nvPicPr>
      <xdr:blipFill>
        <a:blip r:embed="rId4"/>
        <a:stretch>
          <a:fillRect/>
        </a:stretch>
      </xdr:blipFill>
      <xdr:spPr>
        <a:xfrm>
          <a:off x="200025" y="2524125"/>
          <a:ext cx="3752850" cy="2057400"/>
        </a:xfrm>
        <a:prstGeom prst="rect">
          <a:avLst/>
        </a:prstGeom>
        <a:noFill/>
        <a:ln w="9525" cmpd="sng">
          <a:noFill/>
        </a:ln>
      </xdr:spPr>
    </xdr:pic>
    <xdr:clientData/>
  </xdr:twoCellAnchor>
  <xdr:twoCellAnchor>
    <xdr:from>
      <xdr:col>39</xdr:col>
      <xdr:colOff>304800</xdr:colOff>
      <xdr:row>23</xdr:row>
      <xdr:rowOff>47625</xdr:rowOff>
    </xdr:from>
    <xdr:to>
      <xdr:col>45</xdr:col>
      <xdr:colOff>457200</xdr:colOff>
      <xdr:row>24</xdr:row>
      <xdr:rowOff>123825</xdr:rowOff>
    </xdr:to>
    <xdr:sp>
      <xdr:nvSpPr>
        <xdr:cNvPr id="8" name="TextBox 9"/>
        <xdr:cNvSpPr txBox="1">
          <a:spLocks noChangeArrowheads="1"/>
        </xdr:cNvSpPr>
      </xdr:nvSpPr>
      <xdr:spPr>
        <a:xfrm>
          <a:off x="12706350" y="4657725"/>
          <a:ext cx="3810000" cy="28575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Vibo Elite Trouser Holder</a:t>
          </a:r>
        </a:p>
      </xdr:txBody>
    </xdr:sp>
    <xdr:clientData/>
  </xdr:twoCellAnchor>
  <xdr:twoCellAnchor>
    <xdr:from>
      <xdr:col>0</xdr:col>
      <xdr:colOff>190500</xdr:colOff>
      <xdr:row>36</xdr:row>
      <xdr:rowOff>66675</xdr:rowOff>
    </xdr:from>
    <xdr:to>
      <xdr:col>6</xdr:col>
      <xdr:colOff>266700</xdr:colOff>
      <xdr:row>37</xdr:row>
      <xdr:rowOff>142875</xdr:rowOff>
    </xdr:to>
    <xdr:sp>
      <xdr:nvSpPr>
        <xdr:cNvPr id="9" name="TextBox 10"/>
        <xdr:cNvSpPr txBox="1">
          <a:spLocks noChangeArrowheads="1"/>
        </xdr:cNvSpPr>
      </xdr:nvSpPr>
      <xdr:spPr>
        <a:xfrm>
          <a:off x="190500" y="7400925"/>
          <a:ext cx="3800475" cy="28575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Vibo Elite Shoe Racks</a:t>
          </a:r>
        </a:p>
      </xdr:txBody>
    </xdr:sp>
    <xdr:clientData/>
  </xdr:twoCellAnchor>
  <xdr:twoCellAnchor>
    <xdr:from>
      <xdr:col>0</xdr:col>
      <xdr:colOff>200025</xdr:colOff>
      <xdr:row>23</xdr:row>
      <xdr:rowOff>38100</xdr:rowOff>
    </xdr:from>
    <xdr:to>
      <xdr:col>6</xdr:col>
      <xdr:colOff>285750</xdr:colOff>
      <xdr:row>24</xdr:row>
      <xdr:rowOff>114300</xdr:rowOff>
    </xdr:to>
    <xdr:sp>
      <xdr:nvSpPr>
        <xdr:cNvPr id="10" name="TextBox 11"/>
        <xdr:cNvSpPr txBox="1">
          <a:spLocks noChangeArrowheads="1"/>
        </xdr:cNvSpPr>
      </xdr:nvSpPr>
      <xdr:spPr>
        <a:xfrm>
          <a:off x="200025" y="4648200"/>
          <a:ext cx="3810000" cy="28575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Vibo Elite Laundry Basket</a:t>
          </a:r>
        </a:p>
      </xdr:txBody>
    </xdr:sp>
    <xdr:clientData/>
  </xdr:twoCellAnchor>
  <xdr:twoCellAnchor editAs="oneCell">
    <xdr:from>
      <xdr:col>39</xdr:col>
      <xdr:colOff>342900</xdr:colOff>
      <xdr:row>26</xdr:row>
      <xdr:rowOff>133350</xdr:rowOff>
    </xdr:from>
    <xdr:to>
      <xdr:col>45</xdr:col>
      <xdr:colOff>495300</xdr:colOff>
      <xdr:row>36</xdr:row>
      <xdr:rowOff>142875</xdr:rowOff>
    </xdr:to>
    <xdr:pic>
      <xdr:nvPicPr>
        <xdr:cNvPr id="11" name="Picture 12"/>
        <xdr:cNvPicPr preferRelativeResize="1">
          <a:picLocks noChangeAspect="1"/>
        </xdr:cNvPicPr>
      </xdr:nvPicPr>
      <xdr:blipFill>
        <a:blip r:embed="rId5"/>
        <a:stretch>
          <a:fillRect/>
        </a:stretch>
      </xdr:blipFill>
      <xdr:spPr>
        <a:xfrm>
          <a:off x="12744450" y="5372100"/>
          <a:ext cx="3810000" cy="2105025"/>
        </a:xfrm>
        <a:prstGeom prst="rect">
          <a:avLst/>
        </a:prstGeom>
        <a:noFill/>
        <a:ln w="9525" cmpd="sng">
          <a:noFill/>
        </a:ln>
      </xdr:spPr>
    </xdr:pic>
    <xdr:clientData/>
  </xdr:twoCellAnchor>
  <xdr:twoCellAnchor>
    <xdr:from>
      <xdr:col>39</xdr:col>
      <xdr:colOff>333375</xdr:colOff>
      <xdr:row>37</xdr:row>
      <xdr:rowOff>9525</xdr:rowOff>
    </xdr:from>
    <xdr:to>
      <xdr:col>45</xdr:col>
      <xdr:colOff>485775</xdr:colOff>
      <xdr:row>38</xdr:row>
      <xdr:rowOff>85725</xdr:rowOff>
    </xdr:to>
    <xdr:sp>
      <xdr:nvSpPr>
        <xdr:cNvPr id="12" name="TextBox 13"/>
        <xdr:cNvSpPr txBox="1">
          <a:spLocks noChangeArrowheads="1"/>
        </xdr:cNvSpPr>
      </xdr:nvSpPr>
      <xdr:spPr>
        <a:xfrm>
          <a:off x="12734925" y="7553325"/>
          <a:ext cx="3810000" cy="28575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Vibo Elite Baskets &amp; Steel Tray</a:t>
          </a:r>
        </a:p>
      </xdr:txBody>
    </xdr:sp>
    <xdr:clientData/>
  </xdr:twoCellAnchor>
  <xdr:twoCellAnchor editAs="oneCell">
    <xdr:from>
      <xdr:col>1</xdr:col>
      <xdr:colOff>438150</xdr:colOff>
      <xdr:row>1</xdr:row>
      <xdr:rowOff>38100</xdr:rowOff>
    </xdr:from>
    <xdr:to>
      <xdr:col>5</xdr:col>
      <xdr:colOff>390525</xdr:colOff>
      <xdr:row>7</xdr:row>
      <xdr:rowOff>142875</xdr:rowOff>
    </xdr:to>
    <xdr:pic>
      <xdr:nvPicPr>
        <xdr:cNvPr id="13" name="Picture 15"/>
        <xdr:cNvPicPr preferRelativeResize="1">
          <a:picLocks noChangeAspect="1"/>
        </xdr:cNvPicPr>
      </xdr:nvPicPr>
      <xdr:blipFill>
        <a:blip r:embed="rId6"/>
        <a:stretch>
          <a:fillRect/>
        </a:stretch>
      </xdr:blipFill>
      <xdr:spPr>
        <a:xfrm>
          <a:off x="904875" y="247650"/>
          <a:ext cx="2390775" cy="1152525"/>
        </a:xfrm>
        <a:prstGeom prst="rect">
          <a:avLst/>
        </a:prstGeom>
        <a:noFill/>
        <a:ln w="9525" cmpd="sng">
          <a:noFill/>
        </a:ln>
      </xdr:spPr>
    </xdr:pic>
    <xdr:clientData/>
  </xdr:twoCellAnchor>
  <xdr:twoCellAnchor>
    <xdr:from>
      <xdr:col>0</xdr:col>
      <xdr:colOff>371475</xdr:colOff>
      <xdr:row>8</xdr:row>
      <xdr:rowOff>66675</xdr:rowOff>
    </xdr:from>
    <xdr:to>
      <xdr:col>6</xdr:col>
      <xdr:colOff>152400</xdr:colOff>
      <xdr:row>11</xdr:row>
      <xdr:rowOff>142875</xdr:rowOff>
    </xdr:to>
    <xdr:sp>
      <xdr:nvSpPr>
        <xdr:cNvPr id="14" name="TextBox 16"/>
        <xdr:cNvSpPr txBox="1">
          <a:spLocks noChangeArrowheads="1"/>
        </xdr:cNvSpPr>
      </xdr:nvSpPr>
      <xdr:spPr>
        <a:xfrm>
          <a:off x="371475" y="1533525"/>
          <a:ext cx="3505200" cy="704850"/>
        </a:xfrm>
        <a:prstGeom prst="rect">
          <a:avLst/>
        </a:prstGeom>
        <a:solidFill>
          <a:srgbClr val="FFFFFF"/>
        </a:solidFill>
        <a:ln w="9525" cmpd="sng">
          <a:noFill/>
        </a:ln>
      </xdr:spPr>
      <xdr:txBody>
        <a:bodyPr vertOverflow="clip" wrap="square"/>
        <a:p>
          <a:pPr algn="ctr">
            <a:defRPr/>
          </a:pPr>
          <a:r>
            <a:rPr lang="en-US" cap="none" sz="2000" b="1" i="0" u="none" baseline="0">
              <a:solidFill>
                <a:srgbClr val="000000"/>
              </a:solidFill>
              <a:latin typeface="Calibri"/>
              <a:ea typeface="Calibri"/>
              <a:cs typeface="Calibri"/>
            </a:rPr>
            <a:t>Vibo Elite Wirework Range
</a:t>
          </a:r>
          <a:r>
            <a:rPr lang="en-US" cap="none" sz="2000" b="1" i="0" u="none" baseline="0">
              <a:solidFill>
                <a:srgbClr val="000000"/>
              </a:solidFill>
              <a:latin typeface="Calibri"/>
              <a:ea typeface="Calibri"/>
              <a:cs typeface="Calibri"/>
            </a:rPr>
            <a:t>Pullout Calculator</a:t>
          </a:r>
          <a:r>
            <a:rPr lang="en-US" cap="none" sz="2000" b="0" i="0" u="none" baseline="0">
              <a:solidFill>
                <a:srgbClr val="000000"/>
              </a:solidFill>
              <a:latin typeface="Calibri"/>
              <a:ea typeface="Calibri"/>
              <a:cs typeface="Calibri"/>
            </a:rPr>
            <a:t> </a:t>
          </a:r>
        </a:p>
      </xdr:txBody>
    </xdr:sp>
    <xdr:clientData/>
  </xdr:twoCellAnchor>
  <xdr:twoCellAnchor>
    <xdr:from>
      <xdr:col>39</xdr:col>
      <xdr:colOff>447675</xdr:colOff>
      <xdr:row>8</xdr:row>
      <xdr:rowOff>38100</xdr:rowOff>
    </xdr:from>
    <xdr:to>
      <xdr:col>45</xdr:col>
      <xdr:colOff>304800</xdr:colOff>
      <xdr:row>11</xdr:row>
      <xdr:rowOff>114300</xdr:rowOff>
    </xdr:to>
    <xdr:sp>
      <xdr:nvSpPr>
        <xdr:cNvPr id="15" name="TextBox 17"/>
        <xdr:cNvSpPr txBox="1">
          <a:spLocks noChangeArrowheads="1"/>
        </xdr:cNvSpPr>
      </xdr:nvSpPr>
      <xdr:spPr>
        <a:xfrm>
          <a:off x="12849225" y="1504950"/>
          <a:ext cx="3514725" cy="704850"/>
        </a:xfrm>
        <a:prstGeom prst="rect">
          <a:avLst/>
        </a:prstGeom>
        <a:solidFill>
          <a:srgbClr val="FFFFFF"/>
        </a:solidFill>
        <a:ln w="9525" cmpd="sng">
          <a:noFill/>
        </a:ln>
      </xdr:spPr>
      <xdr:txBody>
        <a:bodyPr vertOverflow="clip" wrap="square"/>
        <a:p>
          <a:pPr algn="ctr">
            <a:defRPr/>
          </a:pPr>
          <a:r>
            <a:rPr lang="en-US" cap="none" sz="2000" b="1" i="0" u="none" baseline="0">
              <a:solidFill>
                <a:srgbClr val="000000"/>
              </a:solidFill>
              <a:latin typeface="Calibri"/>
              <a:ea typeface="Calibri"/>
              <a:cs typeface="Calibri"/>
            </a:rPr>
            <a:t>Vibo Elite Wirework Range
</a:t>
          </a:r>
          <a:r>
            <a:rPr lang="en-US" cap="none" sz="2000" b="1" i="0" u="none" baseline="0">
              <a:solidFill>
                <a:srgbClr val="000000"/>
              </a:solidFill>
              <a:latin typeface="Calibri"/>
              <a:ea typeface="Calibri"/>
              <a:cs typeface="Calibri"/>
            </a:rPr>
            <a:t>Pullout Calculator</a:t>
          </a:r>
          <a:r>
            <a:rPr lang="en-US" cap="none" sz="2000" b="0" i="0" u="none" baseline="0">
              <a:solidFill>
                <a:srgbClr val="000000"/>
              </a:solidFill>
              <a:latin typeface="Calibri"/>
              <a:ea typeface="Calibri"/>
              <a:cs typeface="Calibri"/>
            </a:rPr>
            <a:t> </a:t>
          </a:r>
        </a:p>
      </xdr:txBody>
    </xdr:sp>
    <xdr:clientData/>
  </xdr:twoCellAnchor>
  <xdr:twoCellAnchor>
    <xdr:from>
      <xdr:col>0</xdr:col>
      <xdr:colOff>209550</xdr:colOff>
      <xdr:row>38</xdr:row>
      <xdr:rowOff>85725</xdr:rowOff>
    </xdr:from>
    <xdr:to>
      <xdr:col>6</xdr:col>
      <xdr:colOff>276225</xdr:colOff>
      <xdr:row>46</xdr:row>
      <xdr:rowOff>104775</xdr:rowOff>
    </xdr:to>
    <xdr:sp>
      <xdr:nvSpPr>
        <xdr:cNvPr id="16" name="TextBox 2"/>
        <xdr:cNvSpPr txBox="1">
          <a:spLocks noChangeArrowheads="1"/>
        </xdr:cNvSpPr>
      </xdr:nvSpPr>
      <xdr:spPr>
        <a:xfrm>
          <a:off x="209550" y="7839075"/>
          <a:ext cx="3790950"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Calibri"/>
              <a:ea typeface="Calibri"/>
              <a:cs typeface="Calibri"/>
            </a:rPr>
            <a:t>Important Notes:
</a:t>
          </a:r>
          <a:r>
            <a:rPr lang="en-US" cap="none" sz="1400" b="0" i="0" u="none" baseline="0">
              <a:solidFill>
                <a:srgbClr val="000000"/>
              </a:solidFill>
              <a:latin typeface="Calibri"/>
              <a:ea typeface="Calibri"/>
              <a:cs typeface="Calibri"/>
            </a:rPr>
            <a:t>All calculations are based on cabinets  made from 18mm</a:t>
          </a:r>
          <a:r>
            <a:rPr lang="en-US" cap="none" sz="1400" b="0" i="0" u="none" baseline="0">
              <a:solidFill>
                <a:srgbClr val="000000"/>
              </a:solidFill>
              <a:latin typeface="Calibri"/>
              <a:ea typeface="Calibri"/>
              <a:cs typeface="Calibri"/>
            </a:rPr>
            <a:t> board.
</a:t>
          </a:r>
          <a:r>
            <a:rPr lang="en-US" cap="none" sz="1400" b="0" i="0" u="none" baseline="0">
              <a:solidFill>
                <a:srgbClr val="000000"/>
              </a:solidFill>
              <a:latin typeface="Calibri"/>
              <a:ea typeface="Calibri"/>
              <a:cs typeface="Calibri"/>
            </a:rPr>
            <a:t>Please use this calculator as a guide only. Check your parts before ordering.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M64"/>
  <sheetViews>
    <sheetView showGridLines="0" tabSelected="1" zoomScale="85" zoomScaleNormal="85" zoomScalePageLayoutView="0" workbookViewId="0" topLeftCell="A1">
      <selection activeCell="Q8" sqref="Q8"/>
    </sheetView>
  </sheetViews>
  <sheetFormatPr defaultColWidth="9.140625" defaultRowHeight="16.5" customHeight="1"/>
  <cols>
    <col min="1" max="1" width="7.00390625" style="0" customWidth="1"/>
    <col min="6" max="6" width="12.28125" style="0" customWidth="1"/>
    <col min="7" max="7" width="7.421875" style="0" customWidth="1"/>
    <col min="14" max="14" width="11.7109375" style="0" customWidth="1"/>
    <col min="15" max="15" width="1.28515625" style="0" customWidth="1"/>
    <col min="16" max="16" width="33.421875" style="0" bestFit="1" customWidth="1"/>
    <col min="17" max="17" width="21.421875" style="1" customWidth="1"/>
    <col min="18" max="18" width="6.57421875" style="1" hidden="1" customWidth="1"/>
    <col min="19" max="19" width="6.8515625" style="1" hidden="1" customWidth="1"/>
    <col min="20" max="20" width="10.57421875" style="1" hidden="1" customWidth="1"/>
    <col min="21" max="21" width="6.28125" style="1" hidden="1" customWidth="1"/>
    <col min="22" max="23" width="9.140625" style="1" hidden="1" customWidth="1"/>
    <col min="24" max="24" width="15.00390625" style="0" hidden="1" customWidth="1"/>
    <col min="25" max="25" width="8.57421875" style="1" hidden="1" customWidth="1"/>
    <col min="26" max="26" width="75.28125" style="0" hidden="1" customWidth="1"/>
    <col min="27" max="27" width="7.7109375" style="1" hidden="1" customWidth="1"/>
    <col min="28" max="28" width="5.57421875" style="1" hidden="1" customWidth="1"/>
    <col min="29" max="29" width="5.140625" style="1" hidden="1" customWidth="1"/>
    <col min="30" max="30" width="6.8515625" style="1" hidden="1" customWidth="1"/>
    <col min="31" max="31" width="7.140625" style="1" hidden="1" customWidth="1"/>
    <col min="32" max="32" width="3.28125" style="1" hidden="1" customWidth="1"/>
    <col min="33" max="33" width="7.57421875" style="1" hidden="1" customWidth="1"/>
    <col min="34" max="34" width="6.57421875" style="1" hidden="1" customWidth="1"/>
    <col min="35" max="35" width="6.8515625" style="0" hidden="1" customWidth="1"/>
    <col min="36" max="37" width="9.140625" style="0" hidden="1" customWidth="1"/>
    <col min="38" max="38" width="2.28125" style="0" hidden="1" customWidth="1"/>
    <col min="39" max="39" width="15.421875" style="0" hidden="1" customWidth="1"/>
  </cols>
  <sheetData>
    <row r="2" spans="16:30" ht="16.5" customHeight="1">
      <c r="P2" s="69" t="s">
        <v>86</v>
      </c>
      <c r="Q2" s="78">
        <v>1000</v>
      </c>
      <c r="V2" s="3"/>
      <c r="W2" s="3"/>
      <c r="X2" s="2"/>
      <c r="Y2" s="3"/>
      <c r="Z2" s="2"/>
      <c r="AA2" s="3"/>
      <c r="AB2" s="94" t="s">
        <v>51</v>
      </c>
      <c r="AC2" s="94"/>
      <c r="AD2" s="3" t="s">
        <v>52</v>
      </c>
    </row>
    <row r="3" spans="16:39" ht="16.5" customHeight="1">
      <c r="P3" s="80" t="s">
        <v>0</v>
      </c>
      <c r="Q3" s="79">
        <v>2800</v>
      </c>
      <c r="V3" s="44" t="s">
        <v>46</v>
      </c>
      <c r="W3" s="45" t="s">
        <v>63</v>
      </c>
      <c r="X3" s="46" t="s">
        <v>47</v>
      </c>
      <c r="Y3" s="45" t="s">
        <v>48</v>
      </c>
      <c r="Z3" s="46" t="s">
        <v>49</v>
      </c>
      <c r="AA3" s="45" t="s">
        <v>50</v>
      </c>
      <c r="AB3" s="47" t="s">
        <v>44</v>
      </c>
      <c r="AC3" s="47" t="s">
        <v>45</v>
      </c>
      <c r="AD3" s="47" t="s">
        <v>53</v>
      </c>
      <c r="AE3" s="47" t="s">
        <v>61</v>
      </c>
      <c r="AF3" s="47" t="s">
        <v>62</v>
      </c>
      <c r="AG3" s="47" t="s">
        <v>63</v>
      </c>
      <c r="AH3" s="45" t="s">
        <v>66</v>
      </c>
      <c r="AI3" s="45" t="s">
        <v>52</v>
      </c>
      <c r="AJ3" s="48"/>
      <c r="AK3" s="49"/>
      <c r="AM3" t="s">
        <v>54</v>
      </c>
    </row>
    <row r="4" spans="22:39" ht="16.5" customHeight="1" thickBot="1">
      <c r="V4" s="7">
        <v>1</v>
      </c>
      <c r="W4" s="9">
        <f>IF(AF4="x",V4,0)</f>
        <v>0</v>
      </c>
      <c r="X4" s="8" t="s">
        <v>2</v>
      </c>
      <c r="Y4" s="9" t="s">
        <v>40</v>
      </c>
      <c r="Z4" s="8" t="s">
        <v>1</v>
      </c>
      <c r="AA4" s="10">
        <v>79.81</v>
      </c>
      <c r="AB4" s="11">
        <v>320</v>
      </c>
      <c r="AC4" s="11">
        <v>460</v>
      </c>
      <c r="AD4" s="11"/>
      <c r="AE4" s="12" t="s">
        <v>68</v>
      </c>
      <c r="AF4" s="12">
        <f>IF((AND($Q$2&lt;=AC4,$Q$2&gt;=AB4)),"x","")</f>
      </c>
      <c r="AG4" s="12"/>
      <c r="AH4" s="12">
        <f>IF(AF4="x",$J$2,"")</f>
      </c>
      <c r="AI4" s="13"/>
      <c r="AJ4" s="13"/>
      <c r="AK4" s="14"/>
      <c r="AM4" t="s">
        <v>64</v>
      </c>
    </row>
    <row r="5" spans="16:37" ht="16.5" customHeight="1" hidden="1" thickBot="1">
      <c r="P5" t="s">
        <v>65</v>
      </c>
      <c r="Q5" s="1">
        <f>Q2-136</f>
        <v>864</v>
      </c>
      <c r="V5" s="7">
        <v>2</v>
      </c>
      <c r="W5" s="9">
        <f>IF(AF5="x",V5,0)</f>
        <v>0</v>
      </c>
      <c r="X5" s="8" t="s">
        <v>111</v>
      </c>
      <c r="Y5" s="9" t="s">
        <v>40</v>
      </c>
      <c r="Z5" s="8" t="s">
        <v>112</v>
      </c>
      <c r="AA5" s="10">
        <v>87.62</v>
      </c>
      <c r="AB5" s="11">
        <v>460</v>
      </c>
      <c r="AC5" s="11">
        <v>600</v>
      </c>
      <c r="AD5" s="11"/>
      <c r="AE5" s="12" t="s">
        <v>68</v>
      </c>
      <c r="AF5" s="12">
        <f>IF((AND($Q$2&lt;=AC5,$Q$2&gt;=AB5)),"x","")</f>
      </c>
      <c r="AG5" s="12"/>
      <c r="AH5" s="12">
        <f>IF(AF5="x",$J$2,"")</f>
      </c>
      <c r="AI5" s="13"/>
      <c r="AJ5" s="13"/>
      <c r="AK5" s="14"/>
    </row>
    <row r="6" spans="8:39" ht="16.5" customHeight="1">
      <c r="H6" s="62"/>
      <c r="I6" s="62"/>
      <c r="J6" s="62"/>
      <c r="K6" s="62"/>
      <c r="L6" s="62"/>
      <c r="M6" s="62"/>
      <c r="N6" s="62"/>
      <c r="O6" s="62"/>
      <c r="P6" s="62"/>
      <c r="Q6" s="63"/>
      <c r="V6" s="7">
        <v>3</v>
      </c>
      <c r="W6" s="9">
        <f>IF(AF6="x",V6,0)</f>
        <v>0</v>
      </c>
      <c r="X6" s="8" t="s">
        <v>113</v>
      </c>
      <c r="Y6" s="9" t="s">
        <v>40</v>
      </c>
      <c r="Z6" s="8" t="s">
        <v>114</v>
      </c>
      <c r="AA6" s="10">
        <v>97.07</v>
      </c>
      <c r="AB6" s="11">
        <v>590</v>
      </c>
      <c r="AC6" s="11">
        <v>730</v>
      </c>
      <c r="AD6" s="11"/>
      <c r="AE6" s="12" t="s">
        <v>68</v>
      </c>
      <c r="AF6" s="12">
        <f>IF((AND($Q$2&lt;=AC6,$Q$2&gt;=AB6)),"x","")</f>
      </c>
      <c r="AG6" s="12"/>
      <c r="AH6" s="12">
        <f>IF(AF6="x",$J$2,"")</f>
      </c>
      <c r="AI6" s="13"/>
      <c r="AJ6" s="13"/>
      <c r="AK6" s="14"/>
      <c r="AM6" t="s">
        <v>82</v>
      </c>
    </row>
    <row r="7" spans="16:37" ht="16.5" customHeight="1">
      <c r="P7" s="88" t="s">
        <v>56</v>
      </c>
      <c r="Q7" s="89"/>
      <c r="R7" s="54" t="s">
        <v>66</v>
      </c>
      <c r="S7" s="58" t="s">
        <v>52</v>
      </c>
      <c r="T7" s="50" t="s">
        <v>80</v>
      </c>
      <c r="V7" s="7">
        <v>4</v>
      </c>
      <c r="W7" s="9">
        <f>IF(AF7="x",V7,0)</f>
        <v>0</v>
      </c>
      <c r="X7" s="8" t="s">
        <v>115</v>
      </c>
      <c r="Y7" s="9" t="s">
        <v>40</v>
      </c>
      <c r="Z7" s="8" t="s">
        <v>116</v>
      </c>
      <c r="AA7" s="10">
        <v>106.5</v>
      </c>
      <c r="AB7" s="11">
        <v>740</v>
      </c>
      <c r="AC7" s="11">
        <v>910</v>
      </c>
      <c r="AD7" s="11"/>
      <c r="AE7" s="12" t="s">
        <v>68</v>
      </c>
      <c r="AF7" s="12">
        <f>IF((AND($Q$2&lt;=AC7,$Q$2&gt;=AB7)),"x","")</f>
      </c>
      <c r="AG7" s="12"/>
      <c r="AH7" s="12">
        <f>IF(AF7="x",$J$2,"")</f>
      </c>
      <c r="AI7" s="13"/>
      <c r="AJ7" s="13"/>
      <c r="AK7" s="14"/>
    </row>
    <row r="8" spans="16:37" ht="16.5" customHeight="1">
      <c r="P8" s="64" t="s">
        <v>89</v>
      </c>
      <c r="Q8" s="76" t="s">
        <v>64</v>
      </c>
      <c r="R8" s="52">
        <v>305</v>
      </c>
      <c r="S8" s="12">
        <f>IF(Q8="Yes",151,0)</f>
        <v>0</v>
      </c>
      <c r="T8" s="51">
        <f aca="true" t="shared" si="0" ref="T8:T13">IF(Q8="Yes",X11,"")</f>
      </c>
      <c r="V8" s="7">
        <v>5</v>
      </c>
      <c r="W8" s="9">
        <f>IF(AF8="x",V8,0)</f>
        <v>5</v>
      </c>
      <c r="X8" s="8" t="s">
        <v>4</v>
      </c>
      <c r="Y8" s="9" t="s">
        <v>40</v>
      </c>
      <c r="Z8" s="8" t="s">
        <v>3</v>
      </c>
      <c r="AA8" s="10">
        <v>115.94</v>
      </c>
      <c r="AB8" s="11">
        <v>870</v>
      </c>
      <c r="AC8" s="11">
        <v>1000</v>
      </c>
      <c r="AD8" s="11"/>
      <c r="AE8" s="12" t="s">
        <v>68</v>
      </c>
      <c r="AF8" s="12" t="str">
        <f>IF((AND($Q$2&lt;=AC8,$Q$2&gt;=AB8)),"x","")</f>
        <v>x</v>
      </c>
      <c r="AG8" s="12"/>
      <c r="AH8" s="12">
        <f>IF(AF8="x",$J$2,"")</f>
        <v>0</v>
      </c>
      <c r="AI8" s="13"/>
      <c r="AJ8" s="13"/>
      <c r="AK8" s="14"/>
    </row>
    <row r="9" spans="2:37" ht="16.5" customHeight="1">
      <c r="B9" s="92"/>
      <c r="C9" s="93"/>
      <c r="D9" s="93"/>
      <c r="E9" s="93"/>
      <c r="F9" s="93"/>
      <c r="P9" s="64" t="s">
        <v>89</v>
      </c>
      <c r="Q9" s="77" t="s">
        <v>64</v>
      </c>
      <c r="R9" s="52">
        <v>410</v>
      </c>
      <c r="S9" s="12">
        <f aca="true" t="shared" si="1" ref="S9:S33">IF(Q9="Yes",151,0)</f>
        <v>0</v>
      </c>
      <c r="T9" s="51">
        <f t="shared" si="0"/>
      </c>
      <c r="V9" s="7"/>
      <c r="W9" s="9">
        <f>SUM(W4:W8)</f>
        <v>5</v>
      </c>
      <c r="X9" s="8"/>
      <c r="Y9" s="9"/>
      <c r="Z9" s="8"/>
      <c r="AA9" s="10"/>
      <c r="AB9" s="11"/>
      <c r="AC9" s="11"/>
      <c r="AD9" s="11"/>
      <c r="AE9" s="12"/>
      <c r="AF9" s="12"/>
      <c r="AG9" s="12"/>
      <c r="AH9" s="12"/>
      <c r="AI9" s="13"/>
      <c r="AJ9" s="13"/>
      <c r="AK9" s="14"/>
    </row>
    <row r="10" spans="2:37" ht="16.5" customHeight="1">
      <c r="B10" s="93"/>
      <c r="C10" s="93"/>
      <c r="D10" s="93"/>
      <c r="E10" s="93"/>
      <c r="F10" s="93"/>
      <c r="P10" s="64" t="s">
        <v>90</v>
      </c>
      <c r="Q10" s="77" t="s">
        <v>64</v>
      </c>
      <c r="R10" s="52">
        <v>490</v>
      </c>
      <c r="S10" s="12">
        <f t="shared" si="1"/>
        <v>0</v>
      </c>
      <c r="T10" s="51">
        <f t="shared" si="0"/>
      </c>
      <c r="V10" s="7"/>
      <c r="W10" s="9"/>
      <c r="X10" s="8"/>
      <c r="Y10" s="9"/>
      <c r="Z10" s="8"/>
      <c r="AA10" s="10"/>
      <c r="AB10" s="11"/>
      <c r="AC10" s="11"/>
      <c r="AD10" s="11"/>
      <c r="AE10" s="12"/>
      <c r="AF10" s="12"/>
      <c r="AG10" s="12"/>
      <c r="AH10" s="12"/>
      <c r="AI10" s="13"/>
      <c r="AJ10" s="13"/>
      <c r="AK10" s="14"/>
    </row>
    <row r="11" spans="2:37" ht="16.5" customHeight="1">
      <c r="B11" s="92"/>
      <c r="C11" s="93"/>
      <c r="D11" s="93"/>
      <c r="E11" s="93"/>
      <c r="F11" s="93"/>
      <c r="P11" s="65" t="s">
        <v>91</v>
      </c>
      <c r="Q11" s="77" t="s">
        <v>64</v>
      </c>
      <c r="R11" s="53">
        <v>730</v>
      </c>
      <c r="S11" s="12">
        <f t="shared" si="1"/>
        <v>0</v>
      </c>
      <c r="T11" s="51">
        <f t="shared" si="0"/>
      </c>
      <c r="V11" s="38">
        <v>6</v>
      </c>
      <c r="W11" s="39">
        <f aca="true" t="shared" si="2" ref="W11:W38">IF(AF11="x",V11,0)</f>
        <v>6</v>
      </c>
      <c r="X11" s="40" t="s">
        <v>69</v>
      </c>
      <c r="Y11" s="39" t="s">
        <v>41</v>
      </c>
      <c r="Z11" s="40" t="s">
        <v>5</v>
      </c>
      <c r="AA11" s="41">
        <v>19.57</v>
      </c>
      <c r="AB11" s="42">
        <v>305</v>
      </c>
      <c r="AC11" s="42"/>
      <c r="AD11" s="42">
        <v>151</v>
      </c>
      <c r="AE11" s="86" t="s">
        <v>68</v>
      </c>
      <c r="AF11" s="86" t="str">
        <f>IF((AND(AB11&lt;=$Q$5,AE11="x")),"x","")</f>
        <v>x</v>
      </c>
      <c r="AG11" s="86">
        <f>IF(AND(AF11="x",Q8="Yes"),"x","")</f>
      </c>
      <c r="AH11" s="4">
        <f>IF(AG11="x",AB11,"")</f>
      </c>
      <c r="AI11" s="4">
        <f>IF(AG11="x",AD11,"")</f>
      </c>
      <c r="AJ11" s="5"/>
      <c r="AK11" s="6"/>
    </row>
    <row r="12" spans="2:37" ht="16.5" customHeight="1">
      <c r="B12" s="93"/>
      <c r="C12" s="93"/>
      <c r="D12" s="93"/>
      <c r="E12" s="93"/>
      <c r="F12" s="93"/>
      <c r="P12" s="48"/>
      <c r="Q12" s="60"/>
      <c r="R12" s="61"/>
      <c r="S12" s="12"/>
      <c r="T12" s="51">
        <f t="shared" si="0"/>
      </c>
      <c r="V12" s="15">
        <v>7</v>
      </c>
      <c r="W12" s="17">
        <f t="shared" si="2"/>
        <v>7</v>
      </c>
      <c r="X12" s="16" t="s">
        <v>70</v>
      </c>
      <c r="Y12" s="17" t="s">
        <v>41</v>
      </c>
      <c r="Z12" s="16" t="s">
        <v>6</v>
      </c>
      <c r="AA12" s="18">
        <v>20.49</v>
      </c>
      <c r="AB12" s="19">
        <v>410</v>
      </c>
      <c r="AC12" s="19"/>
      <c r="AD12" s="19">
        <v>151</v>
      </c>
      <c r="AE12" s="12" t="s">
        <v>68</v>
      </c>
      <c r="AF12" s="12" t="s">
        <v>68</v>
      </c>
      <c r="AG12" s="12">
        <f>IF(AND(AF12="x",Q9="Yes"),"x","")</f>
      </c>
      <c r="AH12" s="12">
        <f aca="true" t="shared" si="3" ref="AH12:AH20">IF(AG12="x",AB12,"")</f>
      </c>
      <c r="AI12" s="12">
        <f aca="true" t="shared" si="4" ref="AI12:AI21">IF(AG12="x",AD12,"")</f>
      </c>
      <c r="AJ12" s="13"/>
      <c r="AK12" s="14"/>
    </row>
    <row r="13" spans="16:37" ht="16.5" customHeight="1">
      <c r="P13" s="88" t="s">
        <v>83</v>
      </c>
      <c r="Q13" s="89"/>
      <c r="R13" s="53"/>
      <c r="S13" s="12"/>
      <c r="T13" s="51">
        <f t="shared" si="0"/>
      </c>
      <c r="U13" s="3"/>
      <c r="V13" s="15">
        <v>8</v>
      </c>
      <c r="W13" s="17">
        <f t="shared" si="2"/>
        <v>8</v>
      </c>
      <c r="X13" s="16" t="s">
        <v>71</v>
      </c>
      <c r="Y13" s="17" t="s">
        <v>41</v>
      </c>
      <c r="Z13" s="16" t="s">
        <v>7</v>
      </c>
      <c r="AA13" s="18">
        <v>21.45</v>
      </c>
      <c r="AB13" s="19">
        <v>490</v>
      </c>
      <c r="AC13" s="19"/>
      <c r="AD13" s="19">
        <v>151</v>
      </c>
      <c r="AE13" s="12" t="s">
        <v>68</v>
      </c>
      <c r="AF13" s="12" t="s">
        <v>68</v>
      </c>
      <c r="AG13" s="12">
        <f>IF(AND(AF13="x",Q10="Yes"),"x","")</f>
      </c>
      <c r="AH13" s="12">
        <f t="shared" si="3"/>
      </c>
      <c r="AI13" s="12">
        <f t="shared" si="4"/>
      </c>
      <c r="AJ13" s="13"/>
      <c r="AK13" s="14"/>
    </row>
    <row r="14" spans="16:37" ht="16.5" customHeight="1">
      <c r="P14" s="64" t="s">
        <v>92</v>
      </c>
      <c r="Q14" s="76" t="s">
        <v>64</v>
      </c>
      <c r="R14" s="53">
        <v>455</v>
      </c>
      <c r="S14" s="12">
        <f t="shared" si="1"/>
        <v>0</v>
      </c>
      <c r="T14" s="51">
        <f>IF(Q14="Yes",X15,"")</f>
      </c>
      <c r="V14" s="15">
        <v>9</v>
      </c>
      <c r="W14" s="17">
        <f t="shared" si="2"/>
        <v>9</v>
      </c>
      <c r="X14" s="16" t="s">
        <v>72</v>
      </c>
      <c r="Y14" s="17" t="s">
        <v>41</v>
      </c>
      <c r="Z14" s="16" t="s">
        <v>8</v>
      </c>
      <c r="AA14" s="18">
        <v>29.13</v>
      </c>
      <c r="AB14" s="19">
        <v>730</v>
      </c>
      <c r="AC14" s="19"/>
      <c r="AD14" s="19">
        <v>151</v>
      </c>
      <c r="AE14" s="35" t="s">
        <v>68</v>
      </c>
      <c r="AF14" s="35" t="s">
        <v>68</v>
      </c>
      <c r="AG14" s="35">
        <f>IF(AND(AF14="x",Q11="Yes"),"x","")</f>
      </c>
      <c r="AH14" s="12">
        <f t="shared" si="3"/>
      </c>
      <c r="AI14" s="12">
        <f>IF(AG14="x",AD14,"")</f>
      </c>
      <c r="AJ14" s="13"/>
      <c r="AK14" s="14"/>
    </row>
    <row r="15" spans="16:37" ht="16.5" customHeight="1">
      <c r="P15" s="65" t="s">
        <v>93</v>
      </c>
      <c r="Q15" s="77" t="s">
        <v>64</v>
      </c>
      <c r="R15" s="53">
        <v>719</v>
      </c>
      <c r="S15" s="12">
        <f t="shared" si="1"/>
        <v>0</v>
      </c>
      <c r="T15" s="51">
        <f>IF(Q15="Yes",X16,"")</f>
      </c>
      <c r="V15" s="38">
        <v>10</v>
      </c>
      <c r="W15" s="39">
        <f t="shared" si="2"/>
        <v>10</v>
      </c>
      <c r="X15" s="40" t="s">
        <v>73</v>
      </c>
      <c r="Y15" s="39" t="s">
        <v>41</v>
      </c>
      <c r="Z15" s="40" t="s">
        <v>11</v>
      </c>
      <c r="AA15" s="41">
        <v>35.72</v>
      </c>
      <c r="AB15" s="42">
        <v>455</v>
      </c>
      <c r="AC15" s="42"/>
      <c r="AD15" s="42">
        <v>103</v>
      </c>
      <c r="AE15" s="86" t="s">
        <v>68</v>
      </c>
      <c r="AF15" s="86" t="s">
        <v>68</v>
      </c>
      <c r="AG15" s="86">
        <f>IF(AND(AF15="x",Q14="Yes"),"x","")</f>
      </c>
      <c r="AH15" s="4">
        <f t="shared" si="3"/>
      </c>
      <c r="AI15" s="4">
        <f t="shared" si="4"/>
      </c>
      <c r="AJ15" s="5"/>
      <c r="AK15" s="6"/>
    </row>
    <row r="16" spans="16:37" ht="16.5" customHeight="1">
      <c r="P16" s="48"/>
      <c r="Q16" s="60"/>
      <c r="R16" s="61"/>
      <c r="S16" s="12"/>
      <c r="T16" s="51">
        <f>IF(Q16="Yes",X19,"")</f>
      </c>
      <c r="V16" s="15">
        <v>11</v>
      </c>
      <c r="W16" s="17">
        <f t="shared" si="2"/>
        <v>11</v>
      </c>
      <c r="X16" s="16" t="s">
        <v>74</v>
      </c>
      <c r="Y16" s="17" t="s">
        <v>41</v>
      </c>
      <c r="Z16" s="16" t="s">
        <v>12</v>
      </c>
      <c r="AA16" s="18">
        <v>60.2</v>
      </c>
      <c r="AB16" s="19">
        <v>719</v>
      </c>
      <c r="AC16" s="19"/>
      <c r="AD16" s="19">
        <v>103</v>
      </c>
      <c r="AE16" s="35" t="s">
        <v>68</v>
      </c>
      <c r="AF16" s="35" t="s">
        <v>68</v>
      </c>
      <c r="AG16" s="35">
        <f>IF(AND(AF16="x",Q15="Yes"),"x","")</f>
      </c>
      <c r="AH16" s="12">
        <f t="shared" si="3"/>
      </c>
      <c r="AI16" s="12">
        <f t="shared" si="4"/>
      </c>
      <c r="AJ16" s="13"/>
      <c r="AK16" s="14"/>
    </row>
    <row r="17" spans="16:37" ht="16.5" customHeight="1">
      <c r="P17" s="88" t="s">
        <v>84</v>
      </c>
      <c r="Q17" s="89"/>
      <c r="R17" s="53"/>
      <c r="S17" s="12"/>
      <c r="T17" s="51">
        <f>IF(Q17="Yes",X20,"")</f>
      </c>
      <c r="V17" s="38">
        <v>12</v>
      </c>
      <c r="W17" s="39">
        <f t="shared" si="2"/>
        <v>12</v>
      </c>
      <c r="X17" s="40" t="s">
        <v>75</v>
      </c>
      <c r="Y17" s="39" t="s">
        <v>41</v>
      </c>
      <c r="Z17" s="40" t="s">
        <v>9</v>
      </c>
      <c r="AA17" s="41">
        <v>28.74</v>
      </c>
      <c r="AB17" s="42">
        <v>390</v>
      </c>
      <c r="AC17" s="42"/>
      <c r="AD17" s="42">
        <v>200</v>
      </c>
      <c r="AE17" s="86" t="s">
        <v>68</v>
      </c>
      <c r="AF17" s="86" t="s">
        <v>68</v>
      </c>
      <c r="AG17" s="86">
        <f>IF(AND(AF17="x",Q18="Yes"),"x","")</f>
      </c>
      <c r="AH17" s="4">
        <f t="shared" si="3"/>
      </c>
      <c r="AI17" s="4">
        <f t="shared" si="4"/>
      </c>
      <c r="AJ17" s="5"/>
      <c r="AK17" s="6"/>
    </row>
    <row r="18" spans="16:37" ht="16.5" customHeight="1">
      <c r="P18" s="64" t="s">
        <v>94</v>
      </c>
      <c r="Q18" s="76" t="s">
        <v>64</v>
      </c>
      <c r="R18" s="53">
        <v>390</v>
      </c>
      <c r="S18" s="12">
        <f t="shared" si="1"/>
        <v>0</v>
      </c>
      <c r="T18" s="51">
        <f>IF(Q18="Yes",X17,"")</f>
      </c>
      <c r="V18" s="15">
        <v>13</v>
      </c>
      <c r="W18" s="17">
        <f t="shared" si="2"/>
        <v>13</v>
      </c>
      <c r="X18" s="16" t="s">
        <v>76</v>
      </c>
      <c r="Y18" s="17" t="s">
        <v>41</v>
      </c>
      <c r="Z18" s="16" t="s">
        <v>10</v>
      </c>
      <c r="AA18" s="18">
        <v>30.18</v>
      </c>
      <c r="AB18" s="19">
        <v>470</v>
      </c>
      <c r="AC18" s="19"/>
      <c r="AD18" s="19">
        <v>200</v>
      </c>
      <c r="AE18" s="35" t="s">
        <v>68</v>
      </c>
      <c r="AF18" s="35" t="s">
        <v>68</v>
      </c>
      <c r="AG18" s="35">
        <f>IF(AND(AF18="x",Q19="Yes"),"x","")</f>
      </c>
      <c r="AH18" s="12">
        <f t="shared" si="3"/>
      </c>
      <c r="AI18" s="12">
        <f t="shared" si="4"/>
      </c>
      <c r="AJ18" s="13"/>
      <c r="AK18" s="14"/>
    </row>
    <row r="19" spans="16:37" ht="16.5" customHeight="1">
      <c r="P19" s="65" t="s">
        <v>95</v>
      </c>
      <c r="Q19" s="77" t="s">
        <v>64</v>
      </c>
      <c r="R19" s="53">
        <v>470</v>
      </c>
      <c r="S19" s="12">
        <f t="shared" si="1"/>
        <v>0</v>
      </c>
      <c r="T19" s="51">
        <f>IF(Q19="Yes",X18,"")</f>
      </c>
      <c r="U19" s="3"/>
      <c r="V19" s="38">
        <v>14</v>
      </c>
      <c r="W19" s="39">
        <f t="shared" si="2"/>
        <v>14</v>
      </c>
      <c r="X19" s="40" t="s">
        <v>77</v>
      </c>
      <c r="Y19" s="39" t="s">
        <v>41</v>
      </c>
      <c r="Z19" s="40" t="s">
        <v>22</v>
      </c>
      <c r="AA19" s="41">
        <v>61.4</v>
      </c>
      <c r="AB19" s="42">
        <v>305</v>
      </c>
      <c r="AC19" s="42"/>
      <c r="AD19" s="42">
        <v>148</v>
      </c>
      <c r="AE19" s="86" t="s">
        <v>68</v>
      </c>
      <c r="AF19" s="86" t="s">
        <v>68</v>
      </c>
      <c r="AG19" s="86">
        <f>IF(AND(AF19="x",Q22="Yes"),"x","")</f>
      </c>
      <c r="AH19" s="4">
        <f>IF(AG19="x",AB19,"")</f>
      </c>
      <c r="AI19" s="4">
        <f t="shared" si="4"/>
      </c>
      <c r="AJ19" s="5"/>
      <c r="AK19" s="6"/>
    </row>
    <row r="20" spans="16:37" ht="16.5" customHeight="1">
      <c r="P20" s="48"/>
      <c r="Q20" s="60"/>
      <c r="R20" s="61"/>
      <c r="S20" s="12"/>
      <c r="T20" s="51">
        <f>IF(Q20="Yes",X26,"")</f>
      </c>
      <c r="V20" s="15">
        <v>15</v>
      </c>
      <c r="W20" s="17">
        <f t="shared" si="2"/>
        <v>15</v>
      </c>
      <c r="X20" s="16" t="s">
        <v>78</v>
      </c>
      <c r="Y20" s="17" t="s">
        <v>41</v>
      </c>
      <c r="Z20" s="16" t="s">
        <v>21</v>
      </c>
      <c r="AA20" s="18">
        <v>53.85</v>
      </c>
      <c r="AB20" s="19">
        <v>305</v>
      </c>
      <c r="AC20" s="19"/>
      <c r="AD20" s="19">
        <v>86</v>
      </c>
      <c r="AE20" s="35" t="s">
        <v>68</v>
      </c>
      <c r="AF20" s="35" t="s">
        <v>68</v>
      </c>
      <c r="AG20" s="35">
        <f>IF(AND(AF20="x",Q23="Yes"),"x","")</f>
      </c>
      <c r="AH20" s="12">
        <f t="shared" si="3"/>
      </c>
      <c r="AI20" s="12">
        <f t="shared" si="4"/>
      </c>
      <c r="AJ20" s="13"/>
      <c r="AK20" s="14"/>
    </row>
    <row r="21" spans="16:37" ht="16.5" customHeight="1">
      <c r="P21" s="88" t="s">
        <v>85</v>
      </c>
      <c r="Q21" s="89"/>
      <c r="R21" s="53"/>
      <c r="S21" s="12"/>
      <c r="T21" s="51">
        <f>IF(Q21="Yes",X27,"")</f>
      </c>
      <c r="V21" s="38">
        <v>16</v>
      </c>
      <c r="W21" s="39">
        <f t="shared" si="2"/>
        <v>16</v>
      </c>
      <c r="X21" s="40" t="s">
        <v>79</v>
      </c>
      <c r="Y21" s="39" t="s">
        <v>41</v>
      </c>
      <c r="Z21" s="40" t="s">
        <v>27</v>
      </c>
      <c r="AA21" s="41">
        <v>26.64</v>
      </c>
      <c r="AB21" s="42">
        <v>460</v>
      </c>
      <c r="AC21" s="42"/>
      <c r="AD21" s="42">
        <v>430</v>
      </c>
      <c r="AE21" s="87" t="s">
        <v>68</v>
      </c>
      <c r="AF21" s="87" t="s">
        <v>68</v>
      </c>
      <c r="AG21" s="87">
        <f>IF(AND(AF21="x",Q26="Yes"),"x","")</f>
      </c>
      <c r="AH21" s="4">
        <f>IF(AG21="x",AB21,"")</f>
      </c>
      <c r="AI21" s="4">
        <f t="shared" si="4"/>
      </c>
      <c r="AJ21" s="5"/>
      <c r="AK21" s="6"/>
    </row>
    <row r="22" spans="16:37" ht="16.5" customHeight="1">
      <c r="P22" s="64" t="s">
        <v>96</v>
      </c>
      <c r="Q22" s="76" t="s">
        <v>64</v>
      </c>
      <c r="R22" s="53">
        <v>305</v>
      </c>
      <c r="S22" s="12">
        <f t="shared" si="1"/>
        <v>0</v>
      </c>
      <c r="T22" s="51">
        <f>IF(Q22="Yes",X19,"")</f>
      </c>
      <c r="V22" s="38">
        <v>17</v>
      </c>
      <c r="W22" s="39">
        <f>IF(AF22="x",V22,0)</f>
        <v>17</v>
      </c>
      <c r="X22" s="40" t="s">
        <v>105</v>
      </c>
      <c r="Y22" s="39" t="s">
        <v>41</v>
      </c>
      <c r="Z22" s="40" t="s">
        <v>87</v>
      </c>
      <c r="AA22" s="41">
        <v>16.65</v>
      </c>
      <c r="AB22" s="42">
        <v>100</v>
      </c>
      <c r="AC22" s="42"/>
      <c r="AD22" s="42">
        <v>40</v>
      </c>
      <c r="AE22" s="87" t="s">
        <v>68</v>
      </c>
      <c r="AF22" s="87" t="s">
        <v>68</v>
      </c>
      <c r="AG22" s="87">
        <f>IF(AND(AF22="x",Q29="Yes"),"x","")</f>
      </c>
      <c r="AH22" s="4">
        <f>IF(AG22="x",AB22,"")</f>
      </c>
      <c r="AI22" s="4">
        <f>IF(AG22="x",AD22,"")</f>
      </c>
      <c r="AJ22" s="5"/>
      <c r="AK22" s="6"/>
    </row>
    <row r="23" spans="16:37" ht="16.5" customHeight="1">
      <c r="P23" s="65" t="s">
        <v>97</v>
      </c>
      <c r="Q23" s="77" t="s">
        <v>64</v>
      </c>
      <c r="R23" s="53">
        <v>305</v>
      </c>
      <c r="S23" s="12">
        <f t="shared" si="1"/>
        <v>0</v>
      </c>
      <c r="T23" s="51">
        <f>IF(Q23="Yes",X20,"")</f>
      </c>
      <c r="U23" s="3"/>
      <c r="V23" s="38">
        <v>18</v>
      </c>
      <c r="W23" s="39">
        <f>IF(AF23="x",V23,0)</f>
        <v>18</v>
      </c>
      <c r="X23" s="40" t="s">
        <v>106</v>
      </c>
      <c r="Y23" s="39" t="s">
        <v>41</v>
      </c>
      <c r="Z23" s="40" t="s">
        <v>102</v>
      </c>
      <c r="AA23" s="41">
        <v>14.74</v>
      </c>
      <c r="AB23" s="42">
        <v>240</v>
      </c>
      <c r="AC23" s="42"/>
      <c r="AD23" s="42">
        <v>85</v>
      </c>
      <c r="AE23" s="86" t="s">
        <v>68</v>
      </c>
      <c r="AF23" s="86" t="s">
        <v>68</v>
      </c>
      <c r="AG23" s="86">
        <f>IF(AND(AF23="x",Q32="Yes"),"x","")</f>
      </c>
      <c r="AH23" s="4">
        <f>IF(AG23="x",AB23,"")</f>
      </c>
      <c r="AI23" s="4">
        <f>IF(AG23="x",AD23,"")</f>
      </c>
      <c r="AJ23" s="5"/>
      <c r="AK23" s="6"/>
    </row>
    <row r="24" spans="16:37" ht="16.5" customHeight="1">
      <c r="P24" s="48"/>
      <c r="Q24" s="60"/>
      <c r="R24" s="53"/>
      <c r="S24" s="12"/>
      <c r="T24" s="51"/>
      <c r="V24" s="81">
        <v>19</v>
      </c>
      <c r="W24" s="82">
        <f>IF(AF24="x",V24,0)</f>
        <v>19</v>
      </c>
      <c r="X24" s="83" t="s">
        <v>107</v>
      </c>
      <c r="Y24" s="82" t="s">
        <v>41</v>
      </c>
      <c r="Z24" s="83" t="s">
        <v>103</v>
      </c>
      <c r="AA24" s="84">
        <v>16.95</v>
      </c>
      <c r="AB24" s="85">
        <v>320</v>
      </c>
      <c r="AC24" s="85"/>
      <c r="AD24" s="85">
        <v>85</v>
      </c>
      <c r="AE24" s="35" t="s">
        <v>68</v>
      </c>
      <c r="AF24" s="35" t="s">
        <v>68</v>
      </c>
      <c r="AG24" s="35">
        <f>IF(AND(AF24="x",Q33="Yes"),"x","")</f>
      </c>
      <c r="AH24" s="35">
        <f>IF(AG24="x",AB24,"")</f>
      </c>
      <c r="AI24" s="35">
        <f>IF(AG24="x",AD24,"")</f>
      </c>
      <c r="AJ24" s="36"/>
      <c r="AK24" s="37"/>
    </row>
    <row r="25" spans="16:37" ht="16.5" customHeight="1">
      <c r="P25" s="88" t="s">
        <v>60</v>
      </c>
      <c r="Q25" s="89"/>
      <c r="R25" s="54"/>
      <c r="S25" s="12"/>
      <c r="T25" s="51">
        <f>IF(Q25="Yes",X31,"")</f>
      </c>
      <c r="V25" s="38"/>
      <c r="W25" s="39">
        <f>SUM(W11:W21)</f>
        <v>121</v>
      </c>
      <c r="X25" s="40"/>
      <c r="Y25" s="39"/>
      <c r="Z25" s="40"/>
      <c r="AA25" s="41"/>
      <c r="AB25" s="42"/>
      <c r="AC25" s="42"/>
      <c r="AD25" s="42"/>
      <c r="AE25" s="12"/>
      <c r="AF25" s="12"/>
      <c r="AG25" s="12"/>
      <c r="AH25" s="43">
        <f>SUM(AH11:AH24)</f>
        <v>0</v>
      </c>
      <c r="AI25" s="43">
        <f>SUM(AI11:AI24)</f>
        <v>0</v>
      </c>
      <c r="AJ25" s="5"/>
      <c r="AK25" s="6"/>
    </row>
    <row r="26" spans="16:37" ht="16.5" customHeight="1">
      <c r="P26" s="66" t="s">
        <v>99</v>
      </c>
      <c r="Q26" s="76" t="s">
        <v>64</v>
      </c>
      <c r="R26" s="52">
        <v>460</v>
      </c>
      <c r="S26" s="12">
        <f t="shared" si="1"/>
        <v>0</v>
      </c>
      <c r="T26" s="51">
        <f>IF(Q26="Yes",X21,"")</f>
      </c>
      <c r="V26" s="15"/>
      <c r="W26" s="17"/>
      <c r="X26" s="16"/>
      <c r="Y26" s="17"/>
      <c r="Z26" s="16"/>
      <c r="AA26" s="18"/>
      <c r="AB26" s="19"/>
      <c r="AC26" s="19"/>
      <c r="AD26" s="19"/>
      <c r="AE26" s="12"/>
      <c r="AF26" s="12"/>
      <c r="AG26" s="12"/>
      <c r="AH26" s="12"/>
      <c r="AI26" s="13"/>
      <c r="AJ26" s="13"/>
      <c r="AK26" s="14"/>
    </row>
    <row r="27" spans="16:37" ht="16.5" customHeight="1">
      <c r="P27" s="48"/>
      <c r="Q27" s="60"/>
      <c r="R27" s="12"/>
      <c r="S27" s="12"/>
      <c r="T27" s="51"/>
      <c r="U27" s="3"/>
      <c r="V27" s="20">
        <v>17</v>
      </c>
      <c r="W27" s="22">
        <f t="shared" si="2"/>
        <v>0</v>
      </c>
      <c r="X27" s="21" t="s">
        <v>18</v>
      </c>
      <c r="Y27" s="22" t="s">
        <v>43</v>
      </c>
      <c r="Z27" s="21" t="s">
        <v>17</v>
      </c>
      <c r="AA27" s="23">
        <v>53.78</v>
      </c>
      <c r="AB27" s="24">
        <v>163</v>
      </c>
      <c r="AC27" s="24"/>
      <c r="AD27" s="24">
        <v>84</v>
      </c>
      <c r="AE27" s="12"/>
      <c r="AF27" s="12"/>
      <c r="AG27" s="12"/>
      <c r="AH27" s="12"/>
      <c r="AI27" s="13"/>
      <c r="AJ27" s="13"/>
      <c r="AK27" s="14"/>
    </row>
    <row r="28" spans="16:37" ht="16.5" customHeight="1">
      <c r="P28" s="88" t="s">
        <v>108</v>
      </c>
      <c r="Q28" s="89"/>
      <c r="R28" s="53"/>
      <c r="S28" s="12"/>
      <c r="T28" s="51">
        <f>IF(Q19="Yes",X16,"")</f>
      </c>
      <c r="V28" s="20">
        <v>18</v>
      </c>
      <c r="W28" s="22">
        <f t="shared" si="2"/>
        <v>0</v>
      </c>
      <c r="X28" s="21" t="s">
        <v>24</v>
      </c>
      <c r="Y28" s="22" t="s">
        <v>43</v>
      </c>
      <c r="Z28" s="21" t="s">
        <v>23</v>
      </c>
      <c r="AA28" s="23">
        <v>137.74</v>
      </c>
      <c r="AB28" s="24">
        <v>135</v>
      </c>
      <c r="AC28" s="24"/>
      <c r="AD28" s="24">
        <v>949</v>
      </c>
      <c r="AE28" s="12"/>
      <c r="AF28" s="12"/>
      <c r="AG28" s="12"/>
      <c r="AH28" s="12"/>
      <c r="AI28" s="13"/>
      <c r="AJ28" s="13"/>
      <c r="AK28" s="14"/>
    </row>
    <row r="29" spans="16:37" ht="16.5" customHeight="1">
      <c r="P29" s="66" t="s">
        <v>98</v>
      </c>
      <c r="Q29" s="76" t="s">
        <v>64</v>
      </c>
      <c r="R29" s="53">
        <v>100</v>
      </c>
      <c r="S29" s="12">
        <f t="shared" si="1"/>
        <v>0</v>
      </c>
      <c r="T29" s="51">
        <f>IF(Q29="Yes",X22,"")</f>
      </c>
      <c r="V29" s="20">
        <v>19</v>
      </c>
      <c r="W29" s="22">
        <f t="shared" si="2"/>
        <v>0</v>
      </c>
      <c r="X29" s="21" t="s">
        <v>26</v>
      </c>
      <c r="Y29" s="22" t="s">
        <v>43</v>
      </c>
      <c r="Z29" s="21" t="s">
        <v>25</v>
      </c>
      <c r="AA29" s="23">
        <v>28.36</v>
      </c>
      <c r="AB29" s="24">
        <v>242</v>
      </c>
      <c r="AC29" s="24"/>
      <c r="AD29" s="24">
        <v>949</v>
      </c>
      <c r="AE29" s="12"/>
      <c r="AF29" s="12"/>
      <c r="AG29" s="12"/>
      <c r="AH29" s="12"/>
      <c r="AI29" s="13"/>
      <c r="AJ29" s="13"/>
      <c r="AK29" s="14"/>
    </row>
    <row r="30" spans="16:37" ht="16.5" customHeight="1">
      <c r="P30" s="48"/>
      <c r="Q30" s="60"/>
      <c r="R30" s="61"/>
      <c r="S30" s="12"/>
      <c r="T30" s="51">
        <f>IF(Q21="Yes",X27,"")</f>
      </c>
      <c r="V30" s="20">
        <v>20</v>
      </c>
      <c r="W30" s="22">
        <f t="shared" si="2"/>
        <v>0</v>
      </c>
      <c r="X30" s="21" t="s">
        <v>14</v>
      </c>
      <c r="Y30" s="22" t="s">
        <v>43</v>
      </c>
      <c r="Z30" s="21" t="s">
        <v>13</v>
      </c>
      <c r="AA30" s="23">
        <v>94.39</v>
      </c>
      <c r="AB30" s="24">
        <v>219</v>
      </c>
      <c r="AC30" s="24"/>
      <c r="AD30" s="24">
        <v>772</v>
      </c>
      <c r="AE30" s="12"/>
      <c r="AF30" s="12"/>
      <c r="AG30" s="12"/>
      <c r="AH30" s="12"/>
      <c r="AI30" s="13"/>
      <c r="AJ30" s="13"/>
      <c r="AK30" s="14"/>
    </row>
    <row r="31" spans="16:37" ht="16.5" customHeight="1">
      <c r="P31" s="88" t="s">
        <v>109</v>
      </c>
      <c r="Q31" s="89"/>
      <c r="R31" s="53"/>
      <c r="S31" s="12"/>
      <c r="T31" s="51"/>
      <c r="U31" s="3"/>
      <c r="V31" s="20">
        <v>21</v>
      </c>
      <c r="W31" s="22">
        <f t="shared" si="2"/>
        <v>0</v>
      </c>
      <c r="X31" s="21" t="s">
        <v>16</v>
      </c>
      <c r="Y31" s="22" t="s">
        <v>43</v>
      </c>
      <c r="Z31" s="21" t="s">
        <v>15</v>
      </c>
      <c r="AA31" s="23">
        <v>94.39</v>
      </c>
      <c r="AB31" s="24">
        <v>219</v>
      </c>
      <c r="AC31" s="24"/>
      <c r="AD31" s="24">
        <v>772</v>
      </c>
      <c r="AE31" s="12"/>
      <c r="AF31" s="12"/>
      <c r="AG31" s="12"/>
      <c r="AH31" s="12"/>
      <c r="AI31" s="13"/>
      <c r="AJ31" s="13"/>
      <c r="AK31" s="14"/>
    </row>
    <row r="32" spans="16:37" ht="16.5" customHeight="1">
      <c r="P32" s="66" t="s">
        <v>101</v>
      </c>
      <c r="Q32" s="76" t="s">
        <v>64</v>
      </c>
      <c r="R32" s="53">
        <v>240</v>
      </c>
      <c r="S32" s="12">
        <f t="shared" si="1"/>
        <v>0</v>
      </c>
      <c r="T32" s="51">
        <f>IF(Q32="Yes",X23,"")</f>
      </c>
      <c r="V32" s="20"/>
      <c r="W32" s="22">
        <f>SUM(W27:W31)</f>
        <v>0</v>
      </c>
      <c r="X32" s="21"/>
      <c r="Y32" s="22"/>
      <c r="Z32" s="21"/>
      <c r="AA32" s="23"/>
      <c r="AB32" s="24"/>
      <c r="AC32" s="24"/>
      <c r="AD32" s="24"/>
      <c r="AE32" s="12"/>
      <c r="AF32" s="12"/>
      <c r="AG32" s="12"/>
      <c r="AH32" s="12"/>
      <c r="AI32" s="13"/>
      <c r="AJ32" s="13"/>
      <c r="AK32" s="14"/>
    </row>
    <row r="33" spans="16:37" ht="16.5" customHeight="1">
      <c r="P33" s="66" t="s">
        <v>100</v>
      </c>
      <c r="Q33" s="76" t="s">
        <v>64</v>
      </c>
      <c r="R33" s="53">
        <v>320</v>
      </c>
      <c r="S33" s="12">
        <f t="shared" si="1"/>
        <v>0</v>
      </c>
      <c r="T33" s="51">
        <f>IF(Q33="Yes",X24,"")</f>
      </c>
      <c r="U33" s="3"/>
      <c r="V33" s="20"/>
      <c r="W33" s="22"/>
      <c r="X33" s="21"/>
      <c r="Y33" s="22"/>
      <c r="Z33" s="21"/>
      <c r="AA33" s="23"/>
      <c r="AB33" s="24"/>
      <c r="AC33" s="24"/>
      <c r="AD33" s="24"/>
      <c r="AE33" s="12"/>
      <c r="AF33" s="12"/>
      <c r="AG33" s="12"/>
      <c r="AH33" s="12"/>
      <c r="AI33" s="13"/>
      <c r="AJ33" s="13"/>
      <c r="AK33" s="14"/>
    </row>
    <row r="34" spans="16:37" ht="16.5" customHeight="1">
      <c r="P34" s="48"/>
      <c r="Q34" s="60"/>
      <c r="R34" s="61"/>
      <c r="S34" s="12"/>
      <c r="T34" s="51">
        <f>IF(Q24="Yes",X30,"")</f>
      </c>
      <c r="V34" s="25">
        <v>22</v>
      </c>
      <c r="W34" s="27">
        <f t="shared" si="2"/>
        <v>0</v>
      </c>
      <c r="X34" s="26" t="s">
        <v>20</v>
      </c>
      <c r="Y34" s="27" t="s">
        <v>42</v>
      </c>
      <c r="Z34" s="26" t="s">
        <v>19</v>
      </c>
      <c r="AA34" s="28">
        <v>24.5</v>
      </c>
      <c r="AB34" s="29"/>
      <c r="AC34" s="29"/>
      <c r="AD34" s="29"/>
      <c r="AE34" s="12"/>
      <c r="AF34" s="12"/>
      <c r="AG34" s="12"/>
      <c r="AH34" s="12"/>
      <c r="AI34" s="13"/>
      <c r="AJ34" s="13"/>
      <c r="AK34" s="14"/>
    </row>
    <row r="35" spans="16:37" ht="16.5" customHeight="1">
      <c r="P35" s="67" t="s">
        <v>81</v>
      </c>
      <c r="Q35" s="75" t="str">
        <f>CONCATENATE(S35,"mm")</f>
        <v>0mm</v>
      </c>
      <c r="R35" s="25"/>
      <c r="S35" s="27">
        <f>LARGE(S8:S26,1)</f>
        <v>0</v>
      </c>
      <c r="T35" s="51"/>
      <c r="V35" s="25">
        <v>23</v>
      </c>
      <c r="W35" s="27">
        <f t="shared" si="2"/>
        <v>0</v>
      </c>
      <c r="X35" s="26" t="s">
        <v>29</v>
      </c>
      <c r="Y35" s="27" t="s">
        <v>42</v>
      </c>
      <c r="Z35" s="26" t="s">
        <v>28</v>
      </c>
      <c r="AA35" s="28">
        <v>4.5</v>
      </c>
      <c r="AB35" s="29"/>
      <c r="AC35" s="29"/>
      <c r="AD35" s="29"/>
      <c r="AE35" s="12"/>
      <c r="AF35" s="12"/>
      <c r="AG35" s="12"/>
      <c r="AH35" s="12"/>
      <c r="AI35" s="13"/>
      <c r="AJ35" s="13"/>
      <c r="AK35" s="14"/>
    </row>
    <row r="36" spans="16:37" ht="16.5" customHeight="1">
      <c r="P36" s="67" t="s">
        <v>110</v>
      </c>
      <c r="Q36" s="75" t="str">
        <f>CONCATENATE(R36,"mm")</f>
        <v>864mm</v>
      </c>
      <c r="R36" s="25">
        <f>(Q5-AH25)</f>
        <v>864</v>
      </c>
      <c r="S36" s="27"/>
      <c r="T36" s="55"/>
      <c r="V36" s="25">
        <v>24</v>
      </c>
      <c r="W36" s="27">
        <f t="shared" si="2"/>
        <v>0</v>
      </c>
      <c r="X36" s="26" t="s">
        <v>31</v>
      </c>
      <c r="Y36" s="27" t="s">
        <v>42</v>
      </c>
      <c r="Z36" s="26" t="s">
        <v>30</v>
      </c>
      <c r="AA36" s="28">
        <v>5.13</v>
      </c>
      <c r="AB36" s="29"/>
      <c r="AC36" s="29"/>
      <c r="AD36" s="29"/>
      <c r="AE36" s="12"/>
      <c r="AF36" s="12"/>
      <c r="AG36" s="12"/>
      <c r="AH36" s="12"/>
      <c r="AI36" s="13"/>
      <c r="AJ36" s="13"/>
      <c r="AK36" s="14"/>
    </row>
    <row r="37" spans="16:37" ht="16.5" customHeight="1">
      <c r="P37" s="68" t="s">
        <v>67</v>
      </c>
      <c r="Q37" s="59" t="str">
        <f>IF(AND($AH$25&lt;$Q$5,$AI$25&lt;$Q$3),"YES!","NO!")</f>
        <v>YES!</v>
      </c>
      <c r="U37" s="27"/>
      <c r="V37" s="25">
        <v>25</v>
      </c>
      <c r="W37" s="27">
        <f t="shared" si="2"/>
        <v>0</v>
      </c>
      <c r="X37" s="26" t="s">
        <v>33</v>
      </c>
      <c r="Y37" s="27" t="s">
        <v>42</v>
      </c>
      <c r="Z37" s="26" t="s">
        <v>32</v>
      </c>
      <c r="AA37" s="28">
        <v>5.85</v>
      </c>
      <c r="AB37" s="29"/>
      <c r="AC37" s="29"/>
      <c r="AD37" s="29"/>
      <c r="AE37" s="12"/>
      <c r="AF37" s="12"/>
      <c r="AG37" s="12"/>
      <c r="AH37" s="12"/>
      <c r="AI37" s="13"/>
      <c r="AJ37" s="13"/>
      <c r="AK37" s="14"/>
    </row>
    <row r="38" spans="16:37" ht="16.5" customHeight="1" thickBot="1">
      <c r="P38" s="1"/>
      <c r="U38" s="27"/>
      <c r="V38" s="25">
        <v>26</v>
      </c>
      <c r="W38" s="27">
        <f t="shared" si="2"/>
        <v>0</v>
      </c>
      <c r="X38" s="26" t="s">
        <v>35</v>
      </c>
      <c r="Y38" s="27" t="s">
        <v>42</v>
      </c>
      <c r="Z38" s="26" t="s">
        <v>34</v>
      </c>
      <c r="AA38" s="28">
        <v>7.53</v>
      </c>
      <c r="AB38" s="29"/>
      <c r="AC38" s="29"/>
      <c r="AD38" s="29"/>
      <c r="AE38" s="12"/>
      <c r="AF38" s="12"/>
      <c r="AG38" s="12"/>
      <c r="AH38" s="12"/>
      <c r="AI38" s="13"/>
      <c r="AJ38" s="13"/>
      <c r="AK38" s="14"/>
    </row>
    <row r="39" spans="8:37" ht="16.5" customHeight="1">
      <c r="H39" s="62"/>
      <c r="I39" s="62"/>
      <c r="J39" s="62"/>
      <c r="K39" s="62"/>
      <c r="L39" s="62"/>
      <c r="M39" s="62"/>
      <c r="N39" s="62"/>
      <c r="O39" s="62"/>
      <c r="P39" s="63"/>
      <c r="Q39" s="63"/>
      <c r="V39" s="25">
        <v>27</v>
      </c>
      <c r="W39" s="27">
        <f>IF(AF39="x",V39,0)</f>
        <v>0</v>
      </c>
      <c r="X39" s="26" t="s">
        <v>37</v>
      </c>
      <c r="Y39" s="27" t="s">
        <v>42</v>
      </c>
      <c r="Z39" s="26" t="s">
        <v>36</v>
      </c>
      <c r="AA39" s="28">
        <v>2.86</v>
      </c>
      <c r="AB39" s="29"/>
      <c r="AC39" s="29"/>
      <c r="AD39" s="29"/>
      <c r="AE39" s="12"/>
      <c r="AF39" s="12"/>
      <c r="AG39" s="12"/>
      <c r="AH39" s="12"/>
      <c r="AI39" s="13"/>
      <c r="AJ39" s="13"/>
      <c r="AK39" s="14"/>
    </row>
    <row r="40" spans="16:37" ht="16.5" customHeight="1">
      <c r="P40" s="90" t="s">
        <v>117</v>
      </c>
      <c r="Q40" s="91"/>
      <c r="R40" s="56"/>
      <c r="S40" s="35"/>
      <c r="T40" s="57"/>
      <c r="V40" s="30">
        <v>28</v>
      </c>
      <c r="W40" s="32">
        <f>IF(AF40="x",V40,0)</f>
        <v>0</v>
      </c>
      <c r="X40" s="31" t="s">
        <v>39</v>
      </c>
      <c r="Y40" s="32" t="s">
        <v>42</v>
      </c>
      <c r="Z40" s="31" t="s">
        <v>38</v>
      </c>
      <c r="AA40" s="33">
        <v>14.18</v>
      </c>
      <c r="AB40" s="34"/>
      <c r="AC40" s="34"/>
      <c r="AD40" s="34"/>
      <c r="AE40" s="35"/>
      <c r="AF40" s="35"/>
      <c r="AG40" s="35"/>
      <c r="AH40" s="35"/>
      <c r="AI40" s="36"/>
      <c r="AJ40" s="36"/>
      <c r="AK40" s="37"/>
    </row>
    <row r="41" spans="16:23" ht="16.5" customHeight="1">
      <c r="P41" s="70" t="s">
        <v>55</v>
      </c>
      <c r="Q41" s="71" t="str">
        <f>VLOOKUP(W9,Table,3,FALSE)</f>
        <v>AT97-110MMVB</v>
      </c>
      <c r="W41" s="27">
        <f>SUM(W34:W40)</f>
        <v>0</v>
      </c>
    </row>
    <row r="42" spans="16:34" ht="16.5" customHeight="1">
      <c r="P42" s="70" t="s">
        <v>56</v>
      </c>
      <c r="Q42" s="71">
        <f>CONCATENATE(T8,T9,T10,T11)</f>
      </c>
      <c r="V42"/>
      <c r="Z42" s="1"/>
      <c r="AG42"/>
      <c r="AH42"/>
    </row>
    <row r="43" spans="16:35" ht="16.5" customHeight="1">
      <c r="P43" s="70" t="s">
        <v>57</v>
      </c>
      <c r="Q43" s="71">
        <f>CONCATENATE(T14,T15)</f>
      </c>
      <c r="V43" s="26"/>
      <c r="W43" s="27"/>
      <c r="X43" s="26"/>
      <c r="Y43" s="28"/>
      <c r="Z43" s="29"/>
      <c r="AA43" s="29"/>
      <c r="AB43" s="29"/>
      <c r="AC43" s="12"/>
      <c r="AD43" s="12"/>
      <c r="AE43" s="12"/>
      <c r="AF43" s="12"/>
      <c r="AG43" s="13"/>
      <c r="AH43" s="13"/>
      <c r="AI43" s="13"/>
    </row>
    <row r="44" spans="16:35" ht="16.5" customHeight="1">
      <c r="P44" s="70" t="s">
        <v>58</v>
      </c>
      <c r="Q44" s="71">
        <f>CONCATENATE(T18,T19)</f>
      </c>
      <c r="W44" s="27"/>
      <c r="AB44" s="29"/>
      <c r="AC44" s="12"/>
      <c r="AD44" s="12"/>
      <c r="AE44" s="12"/>
      <c r="AF44" s="12"/>
      <c r="AG44" s="13"/>
      <c r="AH44" s="13"/>
      <c r="AI44" s="13"/>
    </row>
    <row r="45" spans="16:34" ht="16.5" customHeight="1">
      <c r="P45" s="70" t="s">
        <v>59</v>
      </c>
      <c r="Q45" s="71">
        <f>CONCATENATE(T22,T23)</f>
      </c>
      <c r="V45"/>
      <c r="Z45" s="1"/>
      <c r="AG45"/>
      <c r="AH45"/>
    </row>
    <row r="46" spans="16:34" ht="16.5" customHeight="1">
      <c r="P46" s="70" t="s">
        <v>60</v>
      </c>
      <c r="Q46" s="71">
        <f>T26</f>
      </c>
      <c r="R46" s="27"/>
      <c r="S46" s="27"/>
      <c r="T46" s="27"/>
      <c r="W46" s="74"/>
      <c r="Z46" s="1"/>
      <c r="AG46"/>
      <c r="AH46"/>
    </row>
    <row r="47" spans="16:34" ht="16.5" customHeight="1">
      <c r="P47" s="70" t="s">
        <v>88</v>
      </c>
      <c r="Q47" s="71">
        <f>T29</f>
      </c>
      <c r="V47"/>
      <c r="Z47" s="1"/>
      <c r="AG47"/>
      <c r="AH47"/>
    </row>
    <row r="48" spans="16:34" ht="16.5" customHeight="1">
      <c r="P48" s="72" t="s">
        <v>104</v>
      </c>
      <c r="Q48" s="73">
        <f>CONCATENATE(T32,T33)</f>
      </c>
      <c r="W48" s="74"/>
      <c r="Z48" s="1"/>
      <c r="AG48"/>
      <c r="AH48"/>
    </row>
    <row r="49" spans="22:34" ht="16.5" customHeight="1">
      <c r="V49"/>
      <c r="Z49" s="1"/>
      <c r="AG49"/>
      <c r="AH49"/>
    </row>
    <row r="50" spans="22:34" ht="16.5" customHeight="1">
      <c r="V50"/>
      <c r="W50" s="74"/>
      <c r="Z50" s="1"/>
      <c r="AG50"/>
      <c r="AH50"/>
    </row>
    <row r="51" spans="22:34" ht="16.5" customHeight="1">
      <c r="V51"/>
      <c r="Z51" s="1"/>
      <c r="AG51"/>
      <c r="AH51"/>
    </row>
    <row r="52" spans="22:34" ht="16.5" customHeight="1">
      <c r="V52"/>
      <c r="W52" s="74"/>
      <c r="Z52" s="1"/>
      <c r="AG52"/>
      <c r="AH52"/>
    </row>
    <row r="53" spans="22:34" ht="16.5" customHeight="1">
      <c r="V53"/>
      <c r="Z53" s="1"/>
      <c r="AG53"/>
      <c r="AH53"/>
    </row>
    <row r="54" spans="22:34" ht="16.5" customHeight="1">
      <c r="V54"/>
      <c r="W54" s="74"/>
      <c r="Z54" s="1"/>
      <c r="AG54"/>
      <c r="AH54"/>
    </row>
    <row r="55" spans="22:34" ht="16.5" customHeight="1">
      <c r="V55"/>
      <c r="Z55" s="1"/>
      <c r="AG55"/>
      <c r="AH55"/>
    </row>
    <row r="56" spans="22:34" ht="16.5" customHeight="1">
      <c r="V56"/>
      <c r="Z56" s="1"/>
      <c r="AG56"/>
      <c r="AH56"/>
    </row>
    <row r="57" spans="22:34" ht="16.5" customHeight="1">
      <c r="V57"/>
      <c r="Z57" s="1"/>
      <c r="AG57"/>
      <c r="AH57"/>
    </row>
    <row r="58" spans="22:34" ht="16.5" customHeight="1">
      <c r="V58"/>
      <c r="Z58" s="1"/>
      <c r="AG58"/>
      <c r="AH58"/>
    </row>
    <row r="59" spans="22:34" ht="16.5" customHeight="1">
      <c r="V59"/>
      <c r="Z59" s="1"/>
      <c r="AG59"/>
      <c r="AH59"/>
    </row>
    <row r="60" spans="22:34" ht="16.5" customHeight="1">
      <c r="V60"/>
      <c r="Z60" s="1"/>
      <c r="AG60"/>
      <c r="AH60"/>
    </row>
    <row r="61" spans="22:34" ht="16.5" customHeight="1">
      <c r="V61"/>
      <c r="Z61" s="1"/>
      <c r="AG61"/>
      <c r="AH61"/>
    </row>
    <row r="62" spans="22:34" ht="16.5" customHeight="1">
      <c r="V62"/>
      <c r="Z62" s="1"/>
      <c r="AG62"/>
      <c r="AH62"/>
    </row>
    <row r="63" spans="22:34" ht="16.5" customHeight="1">
      <c r="V63"/>
      <c r="Z63" s="1"/>
      <c r="AG63"/>
      <c r="AH63"/>
    </row>
    <row r="64" spans="22:34" ht="16.5" customHeight="1">
      <c r="V64"/>
      <c r="Z64" s="1"/>
      <c r="AG64"/>
      <c r="AH64"/>
    </row>
  </sheetData>
  <sheetProtection password="903D" sheet="1" objects="1" scenarios="1" selectLockedCells="1"/>
  <mergeCells count="11">
    <mergeCell ref="AB2:AC2"/>
    <mergeCell ref="P7:Q7"/>
    <mergeCell ref="P13:Q13"/>
    <mergeCell ref="P17:Q17"/>
    <mergeCell ref="P21:Q21"/>
    <mergeCell ref="P31:Q31"/>
    <mergeCell ref="P28:Q28"/>
    <mergeCell ref="P25:Q25"/>
    <mergeCell ref="P40:Q40"/>
    <mergeCell ref="B9:F10"/>
    <mergeCell ref="B11:F12"/>
  </mergeCells>
  <conditionalFormatting sqref="Q37">
    <cfRule type="expression" priority="14" dxfId="6" stopIfTrue="1">
      <formula>$Q$37="NO!"</formula>
    </cfRule>
    <cfRule type="expression" priority="15" dxfId="7" stopIfTrue="1">
      <formula>$Q$37="YES!"</formula>
    </cfRule>
  </conditionalFormatting>
  <conditionalFormatting sqref="Q30">
    <cfRule type="expression" priority="5" dxfId="8" stopIfTrue="1">
      <formula>Q30="Yes"</formula>
    </cfRule>
  </conditionalFormatting>
  <conditionalFormatting sqref="Q8:Q11 Q14:Q15 Q18:Q19 Q22:Q23 Q29 Q32:Q33 Q26">
    <cfRule type="expression" priority="1" dxfId="8" stopIfTrue="1">
      <formula>Q8="Yes"</formula>
    </cfRule>
    <cfRule type="expression" priority="2" dxfId="9" stopIfTrue="1">
      <formula>$R$36&lt;R8</formula>
    </cfRule>
    <cfRule type="expression" priority="3" dxfId="10" stopIfTrue="1">
      <formula>$R$36&gt;=R8</formula>
    </cfRule>
  </conditionalFormatting>
  <dataValidations count="3">
    <dataValidation type="list" allowBlank="1" showInputMessage="1" showErrorMessage="1" sqref="U23:U25 U19:U21 U27:U29 U31 U13:U17">
      <formula1>$AM$3:$AM$4</formula1>
    </dataValidation>
    <dataValidation type="whole" allowBlank="1" showInputMessage="1" showErrorMessage="1" errorTitle="Wardrobe Width" error="Enter Value Between 450 &amp; 1000" sqref="Q2">
      <formula1>450</formula1>
      <formula2>1000</formula2>
    </dataValidation>
    <dataValidation type="list" allowBlank="1" showInputMessage="1" showErrorMessage="1" sqref="Q8:Q11 Q14:Q15 Q18:Q19 Q22:Q23 Q26 Q32:Q33 Q29">
      <formula1>$AM$3:$AM$5</formula1>
    </dataValidation>
  </dataValidations>
  <printOptions/>
  <pageMargins left="0.7" right="0.7" top="0.75" bottom="0.75" header="0.3" footer="0.3"/>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Staines</dc:creator>
  <cp:keywords/>
  <dc:description/>
  <cp:lastModifiedBy>Mark Staines</cp:lastModifiedBy>
  <cp:lastPrinted>2011-11-10T13:31:01Z</cp:lastPrinted>
  <dcterms:created xsi:type="dcterms:W3CDTF">2011-11-10T09:52:29Z</dcterms:created>
  <dcterms:modified xsi:type="dcterms:W3CDTF">2012-04-25T09:09:41Z</dcterms:modified>
  <cp:category/>
  <cp:version/>
  <cp:contentType/>
  <cp:contentStatus/>
</cp:coreProperties>
</file>